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worldbankgroup-my.sharepoint.com/personal/mtamkoc_worldbank_org/Documents/Documents/0inequality/yenidata_20240602/"/>
    </mc:Choice>
  </mc:AlternateContent>
  <xr:revisionPtr revIDLastSave="572" documentId="13_ncr:1_{1B444447-2F59-F748-8C12-52409093CB4A}" xr6:coauthVersionLast="47" xr6:coauthVersionMax="47" xr10:uidLastSave="{AC0BB0E2-E8E9-4F12-8186-30A462D5ED10}"/>
  <bookViews>
    <workbookView xWindow="14303" yWindow="-1312" windowWidth="19394" windowHeight="11474" tabRatio="993" xr2:uid="{00000000-000D-0000-FFFF-FFFF00000000}"/>
  </bookViews>
  <sheets>
    <sheet name="HBS Inequality" sheetId="1" r:id="rId1"/>
    <sheet name="SILC Inequality" sheetId="2" r:id="rId2"/>
    <sheet name="Corr (GDP gr.-Ineq. Est.)HBS" sheetId="3" r:id="rId3"/>
    <sheet name="Corr (GDP gr.-Ineq. Est.)SILC" sheetId="4" r:id="rId4"/>
    <sheet name="Corr (GDP growth-Premium Est.)" sheetId="5" r:id="rId5"/>
    <sheet name="NIPA vs HBS vs SILC" sheetId="6" r:id="rId6"/>
    <sheet name="Minimum Wage vs Survey Data" sheetId="7" r:id="rId7"/>
    <sheet name="Distributional Composition" sheetId="8" r:id="rId8"/>
    <sheet name="Income by Source" sheetId="9" r:id="rId9"/>
    <sheet name="Number of Beneficiaris" sheetId="10" r:id="rId10"/>
    <sheet name="Means- vs Non-Means-Tested" sheetId="11" r:id="rId11"/>
    <sheet name="Update Notes" sheetId="12" r:id="rId12"/>
  </sheets>
  <definedNames>
    <definedName name="_xlnm.Print_Area" localSheetId="7">'Distributional Composition'!$A$1:$T$45</definedName>
    <definedName name="Print_Area_0" localSheetId="7">'Distributional Composition'!$A$1:$T$45</definedName>
    <definedName name="TOTAL">#REF!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11" l="1"/>
  <c r="D36" i="11"/>
  <c r="E36" i="11"/>
  <c r="F36" i="11"/>
  <c r="G36" i="11"/>
  <c r="H36" i="11"/>
  <c r="I36" i="11"/>
  <c r="J36" i="11"/>
  <c r="K36" i="11"/>
  <c r="L36" i="11"/>
  <c r="M36" i="11"/>
  <c r="N36" i="11"/>
  <c r="O36" i="11"/>
  <c r="P36" i="11"/>
  <c r="Q36" i="11"/>
  <c r="R36" i="11"/>
  <c r="S36" i="11"/>
  <c r="T36" i="11"/>
  <c r="U36" i="11"/>
  <c r="V36" i="11"/>
  <c r="W36" i="11"/>
  <c r="X36" i="11"/>
  <c r="Y36" i="11"/>
  <c r="AA36" i="11"/>
  <c r="AB36" i="11"/>
  <c r="AC36" i="11"/>
  <c r="AD36" i="11"/>
  <c r="AE36" i="11"/>
  <c r="AF36" i="11"/>
  <c r="AG36" i="11"/>
  <c r="AH36" i="11"/>
  <c r="AI36" i="11"/>
  <c r="AJ36" i="11"/>
  <c r="AK36" i="11"/>
  <c r="AL36" i="11"/>
  <c r="AM36" i="11"/>
  <c r="AN36" i="11"/>
  <c r="AO36" i="11"/>
  <c r="AP36" i="11"/>
  <c r="AQ36" i="11"/>
  <c r="AR36" i="11"/>
  <c r="AS36" i="11"/>
  <c r="AT36" i="11"/>
  <c r="AU36" i="11"/>
  <c r="AV36" i="11"/>
  <c r="AW36" i="11"/>
  <c r="C38" i="11"/>
  <c r="D38" i="11"/>
  <c r="E38" i="11"/>
  <c r="F38" i="11"/>
  <c r="G38" i="11"/>
  <c r="H38" i="11"/>
  <c r="I38" i="11"/>
  <c r="J38" i="11"/>
  <c r="K38" i="11"/>
  <c r="L38" i="11"/>
  <c r="M38" i="11"/>
  <c r="N38" i="11"/>
  <c r="O38" i="11"/>
  <c r="P38" i="11"/>
  <c r="Q38" i="11"/>
  <c r="R38" i="11"/>
  <c r="S38" i="11"/>
  <c r="T38" i="11"/>
  <c r="U38" i="11"/>
  <c r="V38" i="11"/>
  <c r="W38" i="11"/>
  <c r="X38" i="11"/>
  <c r="Y38" i="11"/>
  <c r="AA38" i="11"/>
  <c r="AB38" i="11"/>
  <c r="AC38" i="11"/>
  <c r="AD38" i="11"/>
  <c r="AE38" i="11"/>
  <c r="AF38" i="11"/>
  <c r="AG38" i="11"/>
  <c r="AH38" i="11"/>
  <c r="AI38" i="11"/>
  <c r="AJ38" i="11"/>
  <c r="AK38" i="11"/>
  <c r="AL38" i="11"/>
  <c r="AM38" i="11"/>
  <c r="AN38" i="11"/>
  <c r="AO38" i="11"/>
  <c r="AP38" i="11"/>
  <c r="AQ38" i="11"/>
  <c r="AR38" i="11"/>
  <c r="AS38" i="11"/>
  <c r="AT38" i="11"/>
  <c r="AU38" i="11"/>
  <c r="AV38" i="11"/>
  <c r="AW38" i="11"/>
  <c r="C40" i="11"/>
  <c r="D40" i="11"/>
  <c r="E40" i="11"/>
  <c r="F40" i="11"/>
  <c r="G40" i="11"/>
  <c r="H40" i="11"/>
  <c r="I40" i="11"/>
  <c r="J40" i="11"/>
  <c r="K40" i="11"/>
  <c r="L40" i="11"/>
  <c r="M40" i="11"/>
  <c r="N40" i="11"/>
  <c r="O40" i="11"/>
  <c r="P40" i="11"/>
  <c r="Q40" i="11"/>
  <c r="R40" i="11"/>
  <c r="S40" i="11"/>
  <c r="T40" i="11"/>
  <c r="U40" i="11"/>
  <c r="V40" i="11"/>
  <c r="W40" i="11"/>
  <c r="X40" i="11"/>
  <c r="Y40" i="11"/>
  <c r="AA40" i="11"/>
  <c r="AB40" i="11"/>
  <c r="AC40" i="11"/>
  <c r="AD40" i="11"/>
  <c r="AE40" i="11"/>
  <c r="AF40" i="11"/>
  <c r="AG40" i="11"/>
  <c r="AH40" i="11"/>
  <c r="AI40" i="11"/>
  <c r="AJ40" i="11"/>
  <c r="AK40" i="11"/>
  <c r="AL40" i="11"/>
  <c r="AM40" i="11"/>
  <c r="AN40" i="11"/>
  <c r="AO40" i="11"/>
  <c r="AP40" i="11"/>
  <c r="AQ40" i="11"/>
  <c r="AR40" i="11"/>
  <c r="AS40" i="11"/>
  <c r="AT40" i="11"/>
  <c r="AU40" i="11"/>
  <c r="AV40" i="11"/>
  <c r="AW40" i="11"/>
  <c r="C42" i="11"/>
  <c r="D42" i="11"/>
  <c r="E42" i="11"/>
  <c r="F42" i="11"/>
  <c r="G42" i="11"/>
  <c r="H42" i="11"/>
  <c r="I42" i="11"/>
  <c r="J42" i="11"/>
  <c r="K42" i="11"/>
  <c r="L42" i="11"/>
  <c r="M42" i="11"/>
  <c r="N42" i="11"/>
  <c r="O42" i="11"/>
  <c r="P42" i="11"/>
  <c r="Q42" i="11"/>
  <c r="R42" i="11"/>
  <c r="S42" i="11"/>
  <c r="T42" i="11"/>
  <c r="U42" i="11"/>
  <c r="V42" i="11"/>
  <c r="W42" i="11"/>
  <c r="X42" i="11"/>
  <c r="Y42" i="11"/>
  <c r="AA42" i="11"/>
  <c r="AB42" i="11"/>
  <c r="AC42" i="11"/>
  <c r="AD42" i="11"/>
  <c r="AE42" i="11"/>
  <c r="AF42" i="11"/>
  <c r="AG42" i="11"/>
  <c r="AH42" i="11"/>
  <c r="AI42" i="11"/>
  <c r="AJ42" i="11"/>
  <c r="AK42" i="11"/>
  <c r="AL42" i="11"/>
  <c r="AM42" i="11"/>
  <c r="AN42" i="11"/>
  <c r="AO42" i="11"/>
  <c r="AP42" i="11"/>
  <c r="AQ42" i="11"/>
  <c r="AR42" i="11"/>
  <c r="AS42" i="11"/>
  <c r="AT42" i="11"/>
  <c r="AU42" i="11"/>
  <c r="AV42" i="11"/>
  <c r="AW42" i="11"/>
  <c r="C44" i="11"/>
  <c r="D44" i="11"/>
  <c r="E44" i="11"/>
  <c r="F44" i="11"/>
  <c r="G44" i="11"/>
  <c r="H44" i="11"/>
  <c r="I44" i="11"/>
  <c r="J44" i="11"/>
  <c r="K44" i="11"/>
  <c r="L44" i="11"/>
  <c r="M44" i="11"/>
  <c r="N44" i="11"/>
  <c r="O44" i="11"/>
  <c r="P44" i="11"/>
  <c r="Q44" i="11"/>
  <c r="R44" i="11"/>
  <c r="S44" i="11"/>
  <c r="T44" i="11"/>
  <c r="U44" i="11"/>
  <c r="V44" i="11"/>
  <c r="W44" i="11"/>
  <c r="X44" i="11"/>
  <c r="Y44" i="11"/>
  <c r="AA44" i="11"/>
  <c r="AB44" i="11"/>
  <c r="AC44" i="11"/>
  <c r="AD44" i="11"/>
  <c r="AE44" i="11"/>
  <c r="AF44" i="11"/>
  <c r="AG44" i="11"/>
  <c r="AH44" i="11"/>
  <c r="AI44" i="11"/>
  <c r="AJ44" i="11"/>
  <c r="AK44" i="11"/>
  <c r="AL44" i="11"/>
  <c r="AM44" i="11"/>
  <c r="AN44" i="11"/>
  <c r="AO44" i="11"/>
  <c r="AP44" i="11"/>
  <c r="AQ44" i="11"/>
  <c r="AR44" i="11"/>
  <c r="AS44" i="11"/>
  <c r="AT44" i="11"/>
  <c r="AU44" i="11"/>
  <c r="AV44" i="11"/>
  <c r="AW44" i="11"/>
  <c r="C46" i="11"/>
  <c r="D46" i="11"/>
  <c r="E46" i="11"/>
  <c r="F46" i="11"/>
  <c r="G46" i="11"/>
  <c r="H46" i="11"/>
  <c r="I46" i="11"/>
  <c r="J46" i="11"/>
  <c r="K46" i="11"/>
  <c r="L46" i="11"/>
  <c r="M46" i="11"/>
  <c r="N46" i="11"/>
  <c r="O46" i="11"/>
  <c r="P46" i="11"/>
  <c r="Q46" i="11"/>
  <c r="R46" i="11"/>
  <c r="S46" i="11"/>
  <c r="T46" i="11"/>
  <c r="U46" i="11"/>
  <c r="V46" i="11"/>
  <c r="W46" i="11"/>
  <c r="X46" i="11"/>
  <c r="Y46" i="11"/>
  <c r="AA46" i="11"/>
  <c r="AB46" i="11"/>
  <c r="AC46" i="11"/>
  <c r="AD46" i="11"/>
  <c r="AE46" i="11"/>
  <c r="AF46" i="11"/>
  <c r="AG46" i="11"/>
  <c r="AH46" i="11"/>
  <c r="AI46" i="11"/>
  <c r="AJ46" i="11"/>
  <c r="AK46" i="11"/>
  <c r="AL46" i="11"/>
  <c r="AM46" i="11"/>
  <c r="AN46" i="11"/>
  <c r="AO46" i="11"/>
  <c r="AP46" i="11"/>
  <c r="AQ46" i="11"/>
  <c r="AR46" i="11"/>
  <c r="AS46" i="11"/>
  <c r="AT46" i="11"/>
  <c r="AU46" i="11"/>
  <c r="AV46" i="11"/>
  <c r="AW46" i="11"/>
  <c r="C48" i="11"/>
  <c r="D48" i="11"/>
  <c r="E48" i="11"/>
  <c r="F48" i="11"/>
  <c r="G48" i="11"/>
  <c r="H48" i="11"/>
  <c r="I48" i="11"/>
  <c r="J48" i="11"/>
  <c r="K48" i="11"/>
  <c r="L48" i="11"/>
  <c r="M48" i="11"/>
  <c r="N48" i="11"/>
  <c r="O48" i="11"/>
  <c r="P48" i="11"/>
  <c r="Q48" i="11"/>
  <c r="R48" i="11"/>
  <c r="S48" i="11"/>
  <c r="T48" i="11"/>
  <c r="U48" i="11"/>
  <c r="V48" i="11"/>
  <c r="W48" i="11"/>
  <c r="X48" i="11"/>
  <c r="Y48" i="11"/>
  <c r="AA48" i="11"/>
  <c r="AB48" i="11"/>
  <c r="AC48" i="11"/>
  <c r="AD48" i="11"/>
  <c r="AE48" i="11"/>
  <c r="AF48" i="11"/>
  <c r="AG48" i="11"/>
  <c r="AH48" i="11"/>
  <c r="AI48" i="11"/>
  <c r="AJ48" i="11"/>
  <c r="AK48" i="11"/>
  <c r="AL48" i="11"/>
  <c r="AM48" i="11"/>
  <c r="AN48" i="11"/>
  <c r="AO48" i="11"/>
  <c r="AP48" i="11"/>
  <c r="AQ48" i="11"/>
  <c r="AR48" i="11"/>
  <c r="AS48" i="11"/>
  <c r="AT48" i="11"/>
  <c r="AU48" i="11"/>
  <c r="AV48" i="11"/>
  <c r="AW48" i="11"/>
  <c r="D34" i="11"/>
  <c r="E34" i="11"/>
  <c r="F34" i="11"/>
  <c r="G34" i="11"/>
  <c r="H34" i="11"/>
  <c r="I34" i="11"/>
  <c r="J34" i="11"/>
  <c r="K34" i="11"/>
  <c r="L34" i="11"/>
  <c r="M34" i="11"/>
  <c r="N34" i="11"/>
  <c r="O34" i="11"/>
  <c r="P34" i="11"/>
  <c r="Q34" i="11"/>
  <c r="R34" i="11"/>
  <c r="S34" i="11"/>
  <c r="T34" i="11"/>
  <c r="U34" i="11"/>
  <c r="V34" i="11"/>
  <c r="W34" i="11"/>
  <c r="X34" i="11"/>
  <c r="Y34" i="11"/>
  <c r="AA34" i="11"/>
  <c r="AB34" i="11"/>
  <c r="AC34" i="11"/>
  <c r="AD34" i="11"/>
  <c r="AE34" i="11"/>
  <c r="AF34" i="11"/>
  <c r="AG34" i="11"/>
  <c r="AH34" i="11"/>
  <c r="AI34" i="11"/>
  <c r="AJ34" i="11"/>
  <c r="AK34" i="11"/>
  <c r="AL34" i="11"/>
  <c r="AM34" i="11"/>
  <c r="AN34" i="11"/>
  <c r="AO34" i="11"/>
  <c r="AP34" i="11"/>
  <c r="AQ34" i="11"/>
  <c r="AR34" i="11"/>
  <c r="AS34" i="11"/>
  <c r="AT34" i="11"/>
  <c r="AU34" i="11"/>
  <c r="AV34" i="11"/>
  <c r="AW34" i="11"/>
  <c r="C34" i="11"/>
  <c r="D30" i="9"/>
  <c r="E30" i="9"/>
  <c r="F30" i="9"/>
  <c r="G30" i="9"/>
  <c r="H30" i="9"/>
  <c r="I30" i="9"/>
  <c r="J30" i="9"/>
  <c r="K30" i="9"/>
  <c r="L30" i="9"/>
  <c r="M30" i="9"/>
  <c r="N30" i="9"/>
  <c r="O30" i="9"/>
  <c r="P30" i="9"/>
  <c r="Q30" i="9"/>
  <c r="R30" i="9"/>
  <c r="S30" i="9"/>
  <c r="T30" i="9"/>
  <c r="U30" i="9"/>
  <c r="V30" i="9"/>
  <c r="W30" i="9"/>
  <c r="X30" i="9"/>
  <c r="Y30" i="9"/>
  <c r="Z30" i="9"/>
  <c r="D32" i="9"/>
  <c r="E32" i="9"/>
  <c r="F32" i="9"/>
  <c r="G32" i="9"/>
  <c r="H32" i="9"/>
  <c r="I32" i="9"/>
  <c r="J32" i="9"/>
  <c r="K32" i="9"/>
  <c r="L32" i="9"/>
  <c r="M32" i="9"/>
  <c r="N32" i="9"/>
  <c r="O32" i="9"/>
  <c r="P32" i="9"/>
  <c r="Q32" i="9"/>
  <c r="R32" i="9"/>
  <c r="S32" i="9"/>
  <c r="T32" i="9"/>
  <c r="U32" i="9"/>
  <c r="V32" i="9"/>
  <c r="W32" i="9"/>
  <c r="X32" i="9"/>
  <c r="Y32" i="9"/>
  <c r="Z32" i="9"/>
  <c r="D34" i="9"/>
  <c r="E34" i="9"/>
  <c r="F34" i="9"/>
  <c r="G34" i="9"/>
  <c r="H34" i="9"/>
  <c r="I34" i="9"/>
  <c r="J34" i="9"/>
  <c r="K34" i="9"/>
  <c r="L34" i="9"/>
  <c r="M34" i="9"/>
  <c r="N34" i="9"/>
  <c r="O34" i="9"/>
  <c r="P34" i="9"/>
  <c r="Q34" i="9"/>
  <c r="R34" i="9"/>
  <c r="S34" i="9"/>
  <c r="T34" i="9"/>
  <c r="U34" i="9"/>
  <c r="V34" i="9"/>
  <c r="W34" i="9"/>
  <c r="X34" i="9"/>
  <c r="Y34" i="9"/>
  <c r="Z34" i="9"/>
  <c r="D36" i="9"/>
  <c r="E36" i="9"/>
  <c r="F36" i="9"/>
  <c r="G36" i="9"/>
  <c r="H36" i="9"/>
  <c r="I36" i="9"/>
  <c r="J36" i="9"/>
  <c r="K36" i="9"/>
  <c r="L36" i="9"/>
  <c r="M36" i="9"/>
  <c r="N36" i="9"/>
  <c r="O36" i="9"/>
  <c r="P36" i="9"/>
  <c r="Q36" i="9"/>
  <c r="R36" i="9"/>
  <c r="S36" i="9"/>
  <c r="T36" i="9"/>
  <c r="U36" i="9"/>
  <c r="V36" i="9"/>
  <c r="W36" i="9"/>
  <c r="X36" i="9"/>
  <c r="Y36" i="9"/>
  <c r="Z36" i="9"/>
  <c r="D38" i="9"/>
  <c r="E38" i="9"/>
  <c r="F38" i="9"/>
  <c r="G38" i="9"/>
  <c r="H38" i="9"/>
  <c r="I38" i="9"/>
  <c r="J38" i="9"/>
  <c r="K38" i="9"/>
  <c r="L38" i="9"/>
  <c r="M38" i="9"/>
  <c r="N38" i="9"/>
  <c r="O38" i="9"/>
  <c r="P38" i="9"/>
  <c r="Q38" i="9"/>
  <c r="R38" i="9"/>
  <c r="S38" i="9"/>
  <c r="T38" i="9"/>
  <c r="U38" i="9"/>
  <c r="V38" i="9"/>
  <c r="W38" i="9"/>
  <c r="X38" i="9"/>
  <c r="Y38" i="9"/>
  <c r="Z38" i="9"/>
  <c r="E28" i="9"/>
  <c r="F28" i="9"/>
  <c r="G28" i="9"/>
  <c r="H28" i="9"/>
  <c r="I28" i="9"/>
  <c r="J28" i="9"/>
  <c r="K28" i="9"/>
  <c r="L28" i="9"/>
  <c r="M28" i="9"/>
  <c r="N28" i="9"/>
  <c r="O28" i="9"/>
  <c r="P28" i="9"/>
  <c r="Q28" i="9"/>
  <c r="R28" i="9"/>
  <c r="S28" i="9"/>
  <c r="T28" i="9"/>
  <c r="U28" i="9"/>
  <c r="V28" i="9"/>
  <c r="W28" i="9"/>
  <c r="X28" i="9"/>
  <c r="Y28" i="9"/>
  <c r="Z28" i="9"/>
  <c r="D28" i="9"/>
  <c r="AA61" i="8"/>
  <c r="AA63" i="8"/>
  <c r="AA65" i="8"/>
  <c r="AA67" i="8"/>
  <c r="AA69" i="8"/>
  <c r="AA71" i="8"/>
  <c r="AA73" i="8"/>
  <c r="AA75" i="8"/>
  <c r="AA77" i="8"/>
  <c r="AA58" i="8"/>
  <c r="G61" i="8"/>
  <c r="H61" i="8"/>
  <c r="I61" i="8"/>
  <c r="J61" i="8"/>
  <c r="K61" i="8"/>
  <c r="L61" i="8"/>
  <c r="M61" i="8"/>
  <c r="N61" i="8"/>
  <c r="O61" i="8"/>
  <c r="P61" i="8"/>
  <c r="Q61" i="8"/>
  <c r="R61" i="8"/>
  <c r="S61" i="8"/>
  <c r="T61" i="8"/>
  <c r="U61" i="8"/>
  <c r="V61" i="8"/>
  <c r="W61" i="8"/>
  <c r="X61" i="8"/>
  <c r="Y61" i="8"/>
  <c r="Z61" i="8"/>
  <c r="G63" i="8"/>
  <c r="H63" i="8"/>
  <c r="I63" i="8"/>
  <c r="J63" i="8"/>
  <c r="K63" i="8"/>
  <c r="L63" i="8"/>
  <c r="M63" i="8"/>
  <c r="N63" i="8"/>
  <c r="O63" i="8"/>
  <c r="P63" i="8"/>
  <c r="Q63" i="8"/>
  <c r="R63" i="8"/>
  <c r="S63" i="8"/>
  <c r="T63" i="8"/>
  <c r="U63" i="8"/>
  <c r="V63" i="8"/>
  <c r="W63" i="8"/>
  <c r="X63" i="8"/>
  <c r="Y63" i="8"/>
  <c r="Z63" i="8"/>
  <c r="G65" i="8"/>
  <c r="H65" i="8"/>
  <c r="I65" i="8"/>
  <c r="J65" i="8"/>
  <c r="K65" i="8"/>
  <c r="L65" i="8"/>
  <c r="M65" i="8"/>
  <c r="N65" i="8"/>
  <c r="O65" i="8"/>
  <c r="P65" i="8"/>
  <c r="Q65" i="8"/>
  <c r="R65" i="8"/>
  <c r="S65" i="8"/>
  <c r="T65" i="8"/>
  <c r="U65" i="8"/>
  <c r="V65" i="8"/>
  <c r="W65" i="8"/>
  <c r="X65" i="8"/>
  <c r="Y65" i="8"/>
  <c r="Z65" i="8"/>
  <c r="G67" i="8"/>
  <c r="H67" i="8"/>
  <c r="I67" i="8"/>
  <c r="J67" i="8"/>
  <c r="K67" i="8"/>
  <c r="L67" i="8"/>
  <c r="M67" i="8"/>
  <c r="N67" i="8"/>
  <c r="O67" i="8"/>
  <c r="P67" i="8"/>
  <c r="Q67" i="8"/>
  <c r="R67" i="8"/>
  <c r="S67" i="8"/>
  <c r="T67" i="8"/>
  <c r="U67" i="8"/>
  <c r="V67" i="8"/>
  <c r="W67" i="8"/>
  <c r="X67" i="8"/>
  <c r="Y67" i="8"/>
  <c r="Z67" i="8"/>
  <c r="G69" i="8"/>
  <c r="H69" i="8"/>
  <c r="I69" i="8"/>
  <c r="J69" i="8"/>
  <c r="K69" i="8"/>
  <c r="L69" i="8"/>
  <c r="M69" i="8"/>
  <c r="N69" i="8"/>
  <c r="O69" i="8"/>
  <c r="P69" i="8"/>
  <c r="Q69" i="8"/>
  <c r="R69" i="8"/>
  <c r="S69" i="8"/>
  <c r="T69" i="8"/>
  <c r="U69" i="8"/>
  <c r="V69" i="8"/>
  <c r="W69" i="8"/>
  <c r="X69" i="8"/>
  <c r="Y69" i="8"/>
  <c r="Z69" i="8"/>
  <c r="G71" i="8"/>
  <c r="H71" i="8"/>
  <c r="I71" i="8"/>
  <c r="J71" i="8"/>
  <c r="K71" i="8"/>
  <c r="L71" i="8"/>
  <c r="M71" i="8"/>
  <c r="N71" i="8"/>
  <c r="O71" i="8"/>
  <c r="P71" i="8"/>
  <c r="Q71" i="8"/>
  <c r="R71" i="8"/>
  <c r="S71" i="8"/>
  <c r="T71" i="8"/>
  <c r="U71" i="8"/>
  <c r="V71" i="8"/>
  <c r="W71" i="8"/>
  <c r="X71" i="8"/>
  <c r="Y71" i="8"/>
  <c r="Z71" i="8"/>
  <c r="G73" i="8"/>
  <c r="H73" i="8"/>
  <c r="I73" i="8"/>
  <c r="J73" i="8"/>
  <c r="K73" i="8"/>
  <c r="L73" i="8"/>
  <c r="M73" i="8"/>
  <c r="N73" i="8"/>
  <c r="O73" i="8"/>
  <c r="P73" i="8"/>
  <c r="Q73" i="8"/>
  <c r="R73" i="8"/>
  <c r="S73" i="8"/>
  <c r="T73" i="8"/>
  <c r="U73" i="8"/>
  <c r="V73" i="8"/>
  <c r="W73" i="8"/>
  <c r="X73" i="8"/>
  <c r="Y73" i="8"/>
  <c r="Z73" i="8"/>
  <c r="G75" i="8"/>
  <c r="H75" i="8"/>
  <c r="I75" i="8"/>
  <c r="J75" i="8"/>
  <c r="K75" i="8"/>
  <c r="L75" i="8"/>
  <c r="M75" i="8"/>
  <c r="N75" i="8"/>
  <c r="O75" i="8"/>
  <c r="P75" i="8"/>
  <c r="Q75" i="8"/>
  <c r="R75" i="8"/>
  <c r="S75" i="8"/>
  <c r="T75" i="8"/>
  <c r="U75" i="8"/>
  <c r="V75" i="8"/>
  <c r="W75" i="8"/>
  <c r="X75" i="8"/>
  <c r="Y75" i="8"/>
  <c r="Z75" i="8"/>
  <c r="G77" i="8"/>
  <c r="H77" i="8"/>
  <c r="I77" i="8"/>
  <c r="J77" i="8"/>
  <c r="K77" i="8"/>
  <c r="L77" i="8"/>
  <c r="M77" i="8"/>
  <c r="N77" i="8"/>
  <c r="O77" i="8"/>
  <c r="P77" i="8"/>
  <c r="Q77" i="8"/>
  <c r="R77" i="8"/>
  <c r="S77" i="8"/>
  <c r="T77" i="8"/>
  <c r="U77" i="8"/>
  <c r="V77" i="8"/>
  <c r="W77" i="8"/>
  <c r="X77" i="8"/>
  <c r="Y77" i="8"/>
  <c r="Z77" i="8"/>
  <c r="F61" i="8"/>
  <c r="F63" i="8"/>
  <c r="F65" i="8"/>
  <c r="F67" i="8"/>
  <c r="F69" i="8"/>
  <c r="F71" i="8"/>
  <c r="F73" i="8"/>
  <c r="F75" i="8"/>
  <c r="F77" i="8"/>
  <c r="E61" i="8"/>
  <c r="E63" i="8"/>
  <c r="E65" i="8"/>
  <c r="E67" i="8"/>
  <c r="E69" i="8"/>
  <c r="E71" i="8"/>
  <c r="E73" i="8"/>
  <c r="E75" i="8"/>
  <c r="E77" i="8"/>
  <c r="D61" i="8"/>
  <c r="D63" i="8"/>
  <c r="D65" i="8"/>
  <c r="D67" i="8"/>
  <c r="D69" i="8"/>
  <c r="D71" i="8"/>
  <c r="D73" i="8"/>
  <c r="D75" i="8"/>
  <c r="D77" i="8"/>
  <c r="E58" i="8"/>
  <c r="F58" i="8"/>
  <c r="G58" i="8"/>
  <c r="H58" i="8"/>
  <c r="I58" i="8"/>
  <c r="J58" i="8"/>
  <c r="K58" i="8"/>
  <c r="L58" i="8"/>
  <c r="M58" i="8"/>
  <c r="N58" i="8"/>
  <c r="O58" i="8"/>
  <c r="P58" i="8"/>
  <c r="Q58" i="8"/>
  <c r="R58" i="8"/>
  <c r="S58" i="8"/>
  <c r="T58" i="8"/>
  <c r="U58" i="8"/>
  <c r="V58" i="8"/>
  <c r="W58" i="8"/>
  <c r="X58" i="8"/>
  <c r="Y58" i="8"/>
  <c r="Z58" i="8"/>
  <c r="D58" i="8"/>
  <c r="E21" i="8"/>
  <c r="F21" i="8"/>
  <c r="G21" i="8"/>
  <c r="H21" i="8"/>
  <c r="I21" i="8"/>
  <c r="J21" i="8"/>
  <c r="K21" i="8"/>
  <c r="L21" i="8"/>
  <c r="M21" i="8"/>
  <c r="N21" i="8"/>
  <c r="O21" i="8"/>
  <c r="P21" i="8"/>
  <c r="Q21" i="8"/>
  <c r="R21" i="8"/>
  <c r="S21" i="8"/>
  <c r="T21" i="8"/>
  <c r="U21" i="8"/>
  <c r="V21" i="8"/>
  <c r="W21" i="8"/>
  <c r="X21" i="8"/>
  <c r="Y21" i="8"/>
  <c r="Z21" i="8"/>
  <c r="D21" i="8"/>
  <c r="D48" i="6"/>
  <c r="C48" i="6"/>
  <c r="J45" i="6"/>
  <c r="J46" i="6"/>
  <c r="J47" i="6"/>
  <c r="J48" i="6"/>
  <c r="I46" i="6"/>
  <c r="I47" i="6"/>
  <c r="I48" i="6"/>
  <c r="H46" i="6"/>
  <c r="H47" i="6"/>
  <c r="H48" i="6"/>
  <c r="G46" i="6"/>
  <c r="G47" i="6"/>
  <c r="G48" i="6"/>
  <c r="F46" i="6"/>
  <c r="F47" i="6"/>
  <c r="F48" i="6"/>
  <c r="E46" i="6"/>
  <c r="E47" i="6"/>
  <c r="E48" i="6"/>
  <c r="N24" i="6"/>
  <c r="M22" i="6"/>
  <c r="M23" i="6"/>
  <c r="M24" i="6"/>
  <c r="L24" i="6"/>
  <c r="G45" i="6"/>
  <c r="E45" i="6"/>
  <c r="I45" i="6"/>
  <c r="H45" i="6"/>
  <c r="F45" i="6"/>
  <c r="D45" i="6"/>
  <c r="C45" i="6"/>
  <c r="N21" i="6"/>
  <c r="M21" i="6"/>
  <c r="L21" i="6"/>
  <c r="J22" i="5"/>
  <c r="J23" i="5"/>
  <c r="J24" i="5"/>
  <c r="J25" i="5"/>
  <c r="J19" i="4"/>
  <c r="J20" i="4"/>
  <c r="J21" i="4"/>
  <c r="J22" i="4"/>
  <c r="R22" i="3"/>
  <c r="N22" i="3" s="1"/>
  <c r="R23" i="3"/>
  <c r="N23" i="3" s="1"/>
  <c r="R24" i="3"/>
  <c r="N24" i="3" s="1"/>
  <c r="R25" i="3"/>
  <c r="N25" i="3" s="1"/>
  <c r="H43" i="6" l="1"/>
  <c r="H44" i="6"/>
  <c r="G43" i="6"/>
  <c r="G44" i="6"/>
  <c r="F43" i="6"/>
  <c r="F44" i="6"/>
  <c r="E43" i="6"/>
  <c r="E44" i="6"/>
  <c r="N19" i="6"/>
  <c r="N20" i="6"/>
  <c r="M19" i="6"/>
  <c r="M20" i="6"/>
  <c r="L19" i="6"/>
  <c r="L20" i="6"/>
  <c r="I43" i="6"/>
  <c r="I44" i="6"/>
  <c r="D43" i="6"/>
  <c r="D44" i="6"/>
  <c r="C43" i="6"/>
  <c r="C44" i="6"/>
  <c r="J26" i="7"/>
  <c r="I26" i="7"/>
  <c r="F26" i="7"/>
  <c r="E26" i="7"/>
  <c r="D26" i="7"/>
  <c r="C26" i="7"/>
  <c r="B26" i="7"/>
  <c r="R21" i="3"/>
  <c r="N21" i="3" s="1"/>
  <c r="R20" i="3"/>
  <c r="N20" i="3" s="1"/>
  <c r="R19" i="3"/>
  <c r="N19" i="3" s="1"/>
  <c r="R18" i="3"/>
  <c r="N18" i="3" s="1"/>
  <c r="R17" i="3"/>
  <c r="N17" i="3" s="1"/>
  <c r="R16" i="3"/>
  <c r="N16" i="3" s="1"/>
  <c r="R15" i="3"/>
  <c r="N15" i="3" s="1"/>
  <c r="R14" i="3"/>
  <c r="N14" i="3" s="1"/>
  <c r="R13" i="3"/>
  <c r="N13" i="3" s="1"/>
  <c r="R12" i="3"/>
  <c r="N12" i="3" s="1"/>
  <c r="R11" i="3"/>
  <c r="N11" i="3" s="1"/>
  <c r="R10" i="3"/>
  <c r="N10" i="3" s="1"/>
  <c r="R9" i="3"/>
  <c r="N9" i="3" s="1"/>
  <c r="R8" i="3"/>
  <c r="N8" i="3" s="1"/>
  <c r="R7" i="3"/>
  <c r="N7" i="3" s="1"/>
  <c r="R6" i="3"/>
  <c r="N6" i="3" s="1"/>
  <c r="R5" i="3"/>
  <c r="N6" i="4"/>
  <c r="J6" i="4"/>
  <c r="N7" i="4"/>
  <c r="J7" i="4" s="1"/>
  <c r="N8" i="4"/>
  <c r="J8" i="4" s="1"/>
  <c r="N9" i="4"/>
  <c r="J9" i="4" s="1"/>
  <c r="N10" i="4"/>
  <c r="J10" i="4"/>
  <c r="N11" i="4"/>
  <c r="J11" i="4" s="1"/>
  <c r="N12" i="4"/>
  <c r="J12" i="4" s="1"/>
  <c r="N13" i="4"/>
  <c r="J13" i="4"/>
  <c r="N14" i="4"/>
  <c r="J14" i="4" s="1"/>
  <c r="N15" i="4"/>
  <c r="J15" i="4" s="1"/>
  <c r="N16" i="4"/>
  <c r="J16" i="4" s="1"/>
  <c r="N17" i="4"/>
  <c r="J17" i="4" s="1"/>
  <c r="N18" i="4"/>
  <c r="J18" i="4" s="1"/>
  <c r="N5" i="4"/>
  <c r="J5" i="4" s="1"/>
  <c r="N6" i="5"/>
  <c r="J6" i="5" s="1"/>
  <c r="N7" i="5"/>
  <c r="J7" i="5" s="1"/>
  <c r="N8" i="5"/>
  <c r="J8" i="5" s="1"/>
  <c r="N9" i="5"/>
  <c r="J9" i="5" s="1"/>
  <c r="N10" i="5"/>
  <c r="J10" i="5" s="1"/>
  <c r="N11" i="5"/>
  <c r="J11" i="5" s="1"/>
  <c r="N12" i="5"/>
  <c r="J12" i="5" s="1"/>
  <c r="N13" i="5"/>
  <c r="J13" i="5" s="1"/>
  <c r="N14" i="5"/>
  <c r="J14" i="5" s="1"/>
  <c r="N15" i="5"/>
  <c r="J15" i="5" s="1"/>
  <c r="N16" i="5"/>
  <c r="J16" i="5" s="1"/>
  <c r="N17" i="5"/>
  <c r="J17" i="5" s="1"/>
  <c r="N18" i="5"/>
  <c r="J18" i="5" s="1"/>
  <c r="N19" i="5"/>
  <c r="J19" i="5" s="1"/>
  <c r="N20" i="5"/>
  <c r="J20" i="5" s="1"/>
  <c r="N21" i="5"/>
  <c r="J21" i="5" s="1"/>
  <c r="N5" i="5"/>
  <c r="J5" i="5" s="1"/>
  <c r="L24" i="2"/>
  <c r="M24" i="2"/>
  <c r="N24" i="2"/>
  <c r="O24" i="2"/>
  <c r="P24" i="2"/>
  <c r="L25" i="2"/>
  <c r="M25" i="2"/>
  <c r="N25" i="2"/>
  <c r="O25" i="2"/>
  <c r="P25" i="2"/>
  <c r="L26" i="2"/>
  <c r="M26" i="2"/>
  <c r="N26" i="2"/>
  <c r="O26" i="2"/>
  <c r="P26" i="2"/>
  <c r="L27" i="2"/>
  <c r="M27" i="2"/>
  <c r="N27" i="2"/>
  <c r="O27" i="2"/>
  <c r="P27" i="2"/>
  <c r="L28" i="2"/>
  <c r="M28" i="2"/>
  <c r="N28" i="2"/>
  <c r="O28" i="2"/>
  <c r="P28" i="2"/>
  <c r="L29" i="2"/>
  <c r="M29" i="2"/>
  <c r="N29" i="2"/>
  <c r="O29" i="2"/>
  <c r="P29" i="2"/>
  <c r="L30" i="2"/>
  <c r="M30" i="2"/>
  <c r="N30" i="2"/>
  <c r="O30" i="2"/>
  <c r="P30" i="2"/>
  <c r="K30" i="2"/>
  <c r="K29" i="2"/>
  <c r="K28" i="2"/>
  <c r="K27" i="2"/>
  <c r="K26" i="2"/>
  <c r="K25" i="2"/>
  <c r="K24" i="2"/>
  <c r="C24" i="2"/>
  <c r="D24" i="2"/>
  <c r="E24" i="2"/>
  <c r="F24" i="2"/>
  <c r="G24" i="2"/>
  <c r="H24" i="2"/>
  <c r="I24" i="2"/>
  <c r="C25" i="2"/>
  <c r="D25" i="2"/>
  <c r="E25" i="2"/>
  <c r="F25" i="2"/>
  <c r="G25" i="2"/>
  <c r="H25" i="2"/>
  <c r="I25" i="2"/>
  <c r="C26" i="2"/>
  <c r="D26" i="2"/>
  <c r="E26" i="2"/>
  <c r="F26" i="2"/>
  <c r="G26" i="2"/>
  <c r="H26" i="2"/>
  <c r="I26" i="2"/>
  <c r="C27" i="2"/>
  <c r="D27" i="2"/>
  <c r="E27" i="2"/>
  <c r="F27" i="2"/>
  <c r="G27" i="2"/>
  <c r="H27" i="2"/>
  <c r="I27" i="2"/>
  <c r="C28" i="2"/>
  <c r="D28" i="2"/>
  <c r="E28" i="2"/>
  <c r="F28" i="2"/>
  <c r="G28" i="2"/>
  <c r="H28" i="2"/>
  <c r="I28" i="2"/>
  <c r="C29" i="2"/>
  <c r="D29" i="2"/>
  <c r="E29" i="2"/>
  <c r="F29" i="2"/>
  <c r="G29" i="2"/>
  <c r="H29" i="2"/>
  <c r="I29" i="2"/>
  <c r="C30" i="2"/>
  <c r="D30" i="2"/>
  <c r="E30" i="2"/>
  <c r="F30" i="2"/>
  <c r="G30" i="2"/>
  <c r="H30" i="2"/>
  <c r="I30" i="2"/>
  <c r="B30" i="2"/>
  <c r="B29" i="2"/>
  <c r="B28" i="2"/>
  <c r="B27" i="2"/>
  <c r="B26" i="2"/>
  <c r="B25" i="2"/>
  <c r="B24" i="2"/>
  <c r="S27" i="1"/>
  <c r="T27" i="1"/>
  <c r="U27" i="1"/>
  <c r="V27" i="1"/>
  <c r="W27" i="1"/>
  <c r="S28" i="1"/>
  <c r="T28" i="1"/>
  <c r="U28" i="1"/>
  <c r="V28" i="1"/>
  <c r="W28" i="1"/>
  <c r="S29" i="1"/>
  <c r="T29" i="1"/>
  <c r="U29" i="1"/>
  <c r="V29" i="1"/>
  <c r="W29" i="1"/>
  <c r="S30" i="1"/>
  <c r="T30" i="1"/>
  <c r="U30" i="1"/>
  <c r="V30" i="1"/>
  <c r="W30" i="1"/>
  <c r="S31" i="1"/>
  <c r="T31" i="1"/>
  <c r="U31" i="1"/>
  <c r="V31" i="1"/>
  <c r="W31" i="1"/>
  <c r="S32" i="1"/>
  <c r="T32" i="1"/>
  <c r="U32" i="1"/>
  <c r="V32" i="1"/>
  <c r="W32" i="1"/>
  <c r="S33" i="1"/>
  <c r="T33" i="1"/>
  <c r="U33" i="1"/>
  <c r="V33" i="1"/>
  <c r="W33" i="1"/>
  <c r="R33" i="1"/>
  <c r="R32" i="1"/>
  <c r="R31" i="1"/>
  <c r="R30" i="1"/>
  <c r="R29" i="1"/>
  <c r="R28" i="1"/>
  <c r="R27" i="1"/>
  <c r="L27" i="1"/>
  <c r="M27" i="1"/>
  <c r="N27" i="1"/>
  <c r="O27" i="1"/>
  <c r="P27" i="1"/>
  <c r="L28" i="1"/>
  <c r="M28" i="1"/>
  <c r="N28" i="1"/>
  <c r="O28" i="1"/>
  <c r="P28" i="1"/>
  <c r="L29" i="1"/>
  <c r="M29" i="1"/>
  <c r="N29" i="1"/>
  <c r="O29" i="1"/>
  <c r="P29" i="1"/>
  <c r="L30" i="1"/>
  <c r="M30" i="1"/>
  <c r="N30" i="1"/>
  <c r="O30" i="1"/>
  <c r="P30" i="1"/>
  <c r="L31" i="1"/>
  <c r="M31" i="1"/>
  <c r="N31" i="1"/>
  <c r="O31" i="1"/>
  <c r="P31" i="1"/>
  <c r="L32" i="1"/>
  <c r="M32" i="1"/>
  <c r="N32" i="1"/>
  <c r="O32" i="1"/>
  <c r="P32" i="1"/>
  <c r="L33" i="1"/>
  <c r="M33" i="1"/>
  <c r="N33" i="1"/>
  <c r="O33" i="1"/>
  <c r="P33" i="1"/>
  <c r="K33" i="1"/>
  <c r="K32" i="1"/>
  <c r="K31" i="1"/>
  <c r="K30" i="1"/>
  <c r="K29" i="1"/>
  <c r="K28" i="1"/>
  <c r="K27" i="1"/>
  <c r="C27" i="1"/>
  <c r="D27" i="1"/>
  <c r="E27" i="1"/>
  <c r="F27" i="1"/>
  <c r="G27" i="1"/>
  <c r="H27" i="1"/>
  <c r="I27" i="1"/>
  <c r="C28" i="1"/>
  <c r="D28" i="1"/>
  <c r="E28" i="1"/>
  <c r="F28" i="1"/>
  <c r="G28" i="1"/>
  <c r="H28" i="1"/>
  <c r="I28" i="1"/>
  <c r="C29" i="1"/>
  <c r="D29" i="1"/>
  <c r="E29" i="1"/>
  <c r="F29" i="1"/>
  <c r="G29" i="1"/>
  <c r="H29" i="1"/>
  <c r="I29" i="1"/>
  <c r="C30" i="1"/>
  <c r="D30" i="1"/>
  <c r="E30" i="1"/>
  <c r="F30" i="1"/>
  <c r="G30" i="1"/>
  <c r="H30" i="1"/>
  <c r="I30" i="1"/>
  <c r="C31" i="1"/>
  <c r="D31" i="1"/>
  <c r="E31" i="1"/>
  <c r="F31" i="1"/>
  <c r="G31" i="1"/>
  <c r="H31" i="1"/>
  <c r="I31" i="1"/>
  <c r="C32" i="1"/>
  <c r="D32" i="1"/>
  <c r="E32" i="1"/>
  <c r="F32" i="1"/>
  <c r="G32" i="1"/>
  <c r="H32" i="1"/>
  <c r="I32" i="1"/>
  <c r="C33" i="1"/>
  <c r="D33" i="1"/>
  <c r="E33" i="1"/>
  <c r="F33" i="1"/>
  <c r="G33" i="1"/>
  <c r="H33" i="1"/>
  <c r="I33" i="1"/>
  <c r="B33" i="1"/>
  <c r="B32" i="1"/>
  <c r="B31" i="1"/>
  <c r="B30" i="1"/>
  <c r="B29" i="1"/>
  <c r="B28" i="1"/>
  <c r="B27" i="1"/>
  <c r="I42" i="6"/>
  <c r="F31" i="6"/>
  <c r="H42" i="6"/>
  <c r="G42" i="6"/>
  <c r="F42" i="6"/>
  <c r="E42" i="6"/>
  <c r="D42" i="6"/>
  <c r="C42" i="6"/>
  <c r="I41" i="6"/>
  <c r="H41" i="6"/>
  <c r="G41" i="6"/>
  <c r="F41" i="6"/>
  <c r="E41" i="6"/>
  <c r="D41" i="6"/>
  <c r="C41" i="6"/>
  <c r="I40" i="6"/>
  <c r="H40" i="6"/>
  <c r="G40" i="6"/>
  <c r="F40" i="6"/>
  <c r="E40" i="6"/>
  <c r="D40" i="6"/>
  <c r="C40" i="6"/>
  <c r="I39" i="6"/>
  <c r="H39" i="6"/>
  <c r="G39" i="6"/>
  <c r="F39" i="6"/>
  <c r="E39" i="6"/>
  <c r="D39" i="6"/>
  <c r="C39" i="6"/>
  <c r="I38" i="6"/>
  <c r="H38" i="6"/>
  <c r="G38" i="6"/>
  <c r="F38" i="6"/>
  <c r="E38" i="6"/>
  <c r="D38" i="6"/>
  <c r="C38" i="6"/>
  <c r="I37" i="6"/>
  <c r="H37" i="6"/>
  <c r="G37" i="6"/>
  <c r="F37" i="6"/>
  <c r="E37" i="6"/>
  <c r="D37" i="6"/>
  <c r="C37" i="6"/>
  <c r="I36" i="6"/>
  <c r="H36" i="6"/>
  <c r="G36" i="6"/>
  <c r="F36" i="6"/>
  <c r="E36" i="6"/>
  <c r="D36" i="6"/>
  <c r="C36" i="6"/>
  <c r="I35" i="6"/>
  <c r="H35" i="6"/>
  <c r="G35" i="6"/>
  <c r="F35" i="6"/>
  <c r="E35" i="6"/>
  <c r="D35" i="6"/>
  <c r="C35" i="6"/>
  <c r="I34" i="6"/>
  <c r="H34" i="6"/>
  <c r="G34" i="6"/>
  <c r="F34" i="6"/>
  <c r="E34" i="6"/>
  <c r="D34" i="6"/>
  <c r="C34" i="6"/>
  <c r="I33" i="6"/>
  <c r="H33" i="6"/>
  <c r="G33" i="6"/>
  <c r="F33" i="6"/>
  <c r="E33" i="6"/>
  <c r="D33" i="6"/>
  <c r="C33" i="6"/>
  <c r="I32" i="6"/>
  <c r="H32" i="6"/>
  <c r="G32" i="6"/>
  <c r="F32" i="6"/>
  <c r="E32" i="6"/>
  <c r="D32" i="6"/>
  <c r="C32" i="6"/>
  <c r="H31" i="6"/>
  <c r="G31" i="6"/>
  <c r="E31" i="6"/>
  <c r="D31" i="6"/>
  <c r="C31" i="6"/>
  <c r="H30" i="6"/>
  <c r="G30" i="6"/>
  <c r="F30" i="6"/>
  <c r="E30" i="6"/>
  <c r="D30" i="6"/>
  <c r="C30" i="6"/>
  <c r="H29" i="6"/>
  <c r="G29" i="6"/>
  <c r="F29" i="6"/>
  <c r="E29" i="6"/>
  <c r="D5" i="6"/>
  <c r="N5" i="6" s="1"/>
  <c r="C29" i="6"/>
  <c r="N18" i="6"/>
  <c r="M18" i="6"/>
  <c r="L18" i="6"/>
  <c r="N17" i="6"/>
  <c r="M17" i="6"/>
  <c r="L17" i="6"/>
  <c r="N16" i="6"/>
  <c r="M16" i="6"/>
  <c r="L16" i="6"/>
  <c r="N15" i="6"/>
  <c r="M15" i="6"/>
  <c r="L15" i="6"/>
  <c r="N14" i="6"/>
  <c r="M14" i="6"/>
  <c r="L14" i="6"/>
  <c r="N13" i="6"/>
  <c r="M13" i="6"/>
  <c r="L13" i="6"/>
  <c r="N12" i="6"/>
  <c r="M12" i="6"/>
  <c r="L12" i="6"/>
  <c r="N11" i="6"/>
  <c r="M11" i="6"/>
  <c r="L11" i="6"/>
  <c r="N10" i="6"/>
  <c r="M10" i="6"/>
  <c r="L10" i="6"/>
  <c r="N9" i="6"/>
  <c r="M9" i="6"/>
  <c r="L9" i="6"/>
  <c r="N8" i="6"/>
  <c r="M8" i="6"/>
  <c r="L8" i="6"/>
  <c r="N7" i="6"/>
  <c r="M7" i="6"/>
  <c r="L7" i="6"/>
  <c r="N6" i="6"/>
  <c r="L6" i="6"/>
  <c r="L5" i="6"/>
  <c r="N4" i="6"/>
  <c r="L4" i="6"/>
  <c r="E33" i="5" l="1"/>
  <c r="E34" i="5" s="1"/>
  <c r="C30" i="5"/>
  <c r="C31" i="5" s="1"/>
  <c r="B30" i="5"/>
  <c r="B31" i="5" s="1"/>
  <c r="G33" i="5"/>
  <c r="G34" i="5" s="1"/>
  <c r="B33" i="5"/>
  <c r="B34" i="5" s="1"/>
  <c r="D30" i="5"/>
  <c r="D31" i="5" s="1"/>
  <c r="D33" i="5"/>
  <c r="D34" i="5" s="1"/>
  <c r="H33" i="5"/>
  <c r="H34" i="5" s="1"/>
  <c r="E30" i="5"/>
  <c r="E31" i="5" s="1"/>
  <c r="I33" i="5"/>
  <c r="I34" i="5" s="1"/>
  <c r="F33" i="5"/>
  <c r="F34" i="5" s="1"/>
  <c r="G30" i="5"/>
  <c r="G31" i="5" s="1"/>
  <c r="C33" i="5"/>
  <c r="C34" i="5" s="1"/>
  <c r="H30" i="5"/>
  <c r="H31" i="5" s="1"/>
  <c r="I30" i="5"/>
  <c r="I31" i="5" s="1"/>
  <c r="F30" i="5"/>
  <c r="F31" i="5" s="1"/>
  <c r="H30" i="4"/>
  <c r="H31" i="4" s="1"/>
  <c r="I30" i="4"/>
  <c r="I31" i="4" s="1"/>
  <c r="B30" i="4"/>
  <c r="B31" i="4" s="1"/>
  <c r="B27" i="4"/>
  <c r="B28" i="4" s="1"/>
  <c r="F27" i="4"/>
  <c r="F28" i="4" s="1"/>
  <c r="D30" i="4"/>
  <c r="D31" i="4" s="1"/>
  <c r="D27" i="4"/>
  <c r="D28" i="4" s="1"/>
  <c r="I24" i="4"/>
  <c r="I25" i="4" s="1"/>
  <c r="G27" i="4"/>
  <c r="G28" i="4" s="1"/>
  <c r="E30" i="4"/>
  <c r="E31" i="4" s="1"/>
  <c r="H27" i="4"/>
  <c r="H28" i="4" s="1"/>
  <c r="C30" i="4"/>
  <c r="C31" i="4" s="1"/>
  <c r="I27" i="4"/>
  <c r="I28" i="4" s="1"/>
  <c r="C27" i="4"/>
  <c r="C28" i="4" s="1"/>
  <c r="F30" i="4"/>
  <c r="F31" i="4" s="1"/>
  <c r="E27" i="4"/>
  <c r="E28" i="4" s="1"/>
  <c r="G30" i="4"/>
  <c r="G31" i="4" s="1"/>
  <c r="B24" i="4"/>
  <c r="B25" i="4" s="1"/>
  <c r="C34" i="3"/>
  <c r="C35" i="3" s="1"/>
  <c r="F31" i="3"/>
  <c r="F32" i="3" s="1"/>
  <c r="B28" i="3"/>
  <c r="B29" i="3" s="1"/>
  <c r="D34" i="3"/>
  <c r="D35" i="3" s="1"/>
  <c r="G31" i="3"/>
  <c r="G32" i="3" s="1"/>
  <c r="E34" i="3"/>
  <c r="E35" i="3" s="1"/>
  <c r="H31" i="3"/>
  <c r="H32" i="3" s="1"/>
  <c r="K34" i="3"/>
  <c r="K35" i="3" s="1"/>
  <c r="F34" i="3"/>
  <c r="F35" i="3" s="1"/>
  <c r="I31" i="3"/>
  <c r="I32" i="3" s="1"/>
  <c r="L34" i="3"/>
  <c r="L35" i="3" s="1"/>
  <c r="K31" i="3"/>
  <c r="K32" i="3" s="1"/>
  <c r="G34" i="3"/>
  <c r="G35" i="3" s="1"/>
  <c r="M34" i="3"/>
  <c r="M35" i="3" s="1"/>
  <c r="L31" i="3"/>
  <c r="L32" i="3" s="1"/>
  <c r="H34" i="3"/>
  <c r="H35" i="3" s="1"/>
  <c r="J34" i="3"/>
  <c r="J35" i="3" s="1"/>
  <c r="M31" i="3"/>
  <c r="M32" i="3" s="1"/>
  <c r="I34" i="3"/>
  <c r="I35" i="3" s="1"/>
  <c r="J31" i="3"/>
  <c r="J32" i="3" s="1"/>
  <c r="B34" i="3"/>
  <c r="B35" i="3" s="1"/>
  <c r="B31" i="3"/>
  <c r="B32" i="3" s="1"/>
  <c r="C31" i="3"/>
  <c r="C32" i="3" s="1"/>
  <c r="D31" i="3"/>
  <c r="D32" i="3" s="1"/>
  <c r="E31" i="3"/>
  <c r="E32" i="3" s="1"/>
  <c r="J32" i="6"/>
  <c r="J35" i="6"/>
  <c r="J34" i="6"/>
  <c r="J40" i="6"/>
  <c r="C24" i="4"/>
  <c r="C25" i="4" s="1"/>
  <c r="J28" i="3"/>
  <c r="J29" i="3" s="1"/>
  <c r="F27" i="5"/>
  <c r="F28" i="5" s="1"/>
  <c r="I27" i="5"/>
  <c r="I28" i="5" s="1"/>
  <c r="H27" i="5"/>
  <c r="H28" i="5" s="1"/>
  <c r="G27" i="5"/>
  <c r="G28" i="5" s="1"/>
  <c r="H24" i="4"/>
  <c r="H25" i="4" s="1"/>
  <c r="F24" i="4"/>
  <c r="F25" i="4" s="1"/>
  <c r="E27" i="5"/>
  <c r="E28" i="5" s="1"/>
  <c r="C27" i="5"/>
  <c r="C28" i="5" s="1"/>
  <c r="D27" i="5"/>
  <c r="D28" i="5" s="1"/>
  <c r="B27" i="5"/>
  <c r="B28" i="5" s="1"/>
  <c r="L28" i="3"/>
  <c r="L29" i="3" s="1"/>
  <c r="C28" i="3"/>
  <c r="C29" i="3" s="1"/>
  <c r="G28" i="3"/>
  <c r="G29" i="3" s="1"/>
  <c r="H28" i="3"/>
  <c r="H29" i="3" s="1"/>
  <c r="D28" i="3"/>
  <c r="D29" i="3" s="1"/>
  <c r="I28" i="3"/>
  <c r="I29" i="3" s="1"/>
  <c r="E28" i="3"/>
  <c r="E29" i="3" s="1"/>
  <c r="F28" i="3"/>
  <c r="F29" i="3" s="1"/>
  <c r="G24" i="4"/>
  <c r="G25" i="4" s="1"/>
  <c r="E24" i="4"/>
  <c r="E25" i="4" s="1"/>
  <c r="D24" i="4"/>
  <c r="D25" i="4" s="1"/>
  <c r="D29" i="6"/>
  <c r="M28" i="3"/>
  <c r="M29" i="3" s="1"/>
  <c r="K28" i="3"/>
  <c r="K29" i="3" s="1"/>
  <c r="J36" i="6"/>
  <c r="J37" i="6"/>
  <c r="J38" i="6"/>
  <c r="J39" i="6"/>
  <c r="J33" i="6"/>
  <c r="J41" i="6"/>
  <c r="J44" i="6"/>
  <c r="J42" i="6"/>
  <c r="J43" i="6"/>
</calcChain>
</file>

<file path=xl/sharedStrings.xml><?xml version="1.0" encoding="utf-8"?>
<sst xmlns="http://schemas.openxmlformats.org/spreadsheetml/2006/main" count="531" uniqueCount="190">
  <si>
    <r>
      <rPr>
        <b/>
        <sz val="11"/>
        <color rgb="FFFF0000"/>
        <rFont val="Lato Regular"/>
        <charset val="1"/>
      </rPr>
      <t xml:space="preserve">Source: </t>
    </r>
    <r>
      <rPr>
        <b/>
        <i/>
        <sz val="11"/>
        <color rgb="FFFF0000"/>
        <rFont val="Lato Regular"/>
        <charset val="1"/>
      </rPr>
      <t>HBS</t>
    </r>
  </si>
  <si>
    <t>Wage</t>
  </si>
  <si>
    <t>Household Income</t>
  </si>
  <si>
    <t>Consumption</t>
  </si>
  <si>
    <t>Year</t>
  </si>
  <si>
    <t xml:space="preserve">Variance of Log </t>
  </si>
  <si>
    <t>P90/P50</t>
  </si>
  <si>
    <t>P50/P10</t>
  </si>
  <si>
    <t>Gini</t>
  </si>
  <si>
    <t>Variance of Residuals</t>
  </si>
  <si>
    <t>Gender Premium</t>
  </si>
  <si>
    <t>Education Premium</t>
  </si>
  <si>
    <t>Experience Premium</t>
  </si>
  <si>
    <t>Variance of Log Equivalent</t>
  </si>
  <si>
    <t xml:space="preserve">Variance of Log Raw </t>
  </si>
  <si>
    <t>Mean</t>
  </si>
  <si>
    <t>Median</t>
  </si>
  <si>
    <t>Minimum</t>
  </si>
  <si>
    <t>Maximum</t>
  </si>
  <si>
    <t>Std. Dev.</t>
  </si>
  <si>
    <t>Skewness</t>
  </si>
  <si>
    <t>Kurtosis</t>
  </si>
  <si>
    <r>
      <rPr>
        <b/>
        <sz val="11"/>
        <color rgb="FFFF0000"/>
        <rFont val="Lato Regular"/>
        <charset val="1"/>
      </rPr>
      <t xml:space="preserve">Source: </t>
    </r>
    <r>
      <rPr>
        <b/>
        <i/>
        <sz val="11"/>
        <color rgb="FFFF0000"/>
        <rFont val="Lato Regular"/>
        <charset val="1"/>
      </rPr>
      <t>SILC</t>
    </r>
  </si>
  <si>
    <t>Growth Rate</t>
  </si>
  <si>
    <t>HH income</t>
  </si>
  <si>
    <t>Variance of Log</t>
  </si>
  <si>
    <t>GDP growth</t>
  </si>
  <si>
    <t>Contemporaneous Correlation with GDP Growth</t>
  </si>
  <si>
    <t>t-stat</t>
  </si>
  <si>
    <t>Leaded Correlation with GDP Growth</t>
  </si>
  <si>
    <t>Lagged Correlation with GDP Growth</t>
  </si>
  <si>
    <t xml:space="preserve">GDP growth </t>
  </si>
  <si>
    <r>
      <rPr>
        <b/>
        <sz val="11"/>
        <color rgb="FFFF0000"/>
        <rFont val="Lato Regular"/>
        <charset val="1"/>
      </rPr>
      <t xml:space="preserve">Source: </t>
    </r>
    <r>
      <rPr>
        <b/>
        <i/>
        <sz val="11"/>
        <color rgb="FFFF0000"/>
        <rFont val="Lato Regular"/>
        <charset val="1"/>
      </rPr>
      <t>HBS</t>
    </r>
    <r>
      <rPr>
        <b/>
        <sz val="11"/>
        <color rgb="FFFF0000"/>
        <rFont val="Lato Regular"/>
        <charset val="1"/>
      </rPr>
      <t xml:space="preserve"> and </t>
    </r>
    <r>
      <rPr>
        <b/>
        <i/>
        <sz val="11"/>
        <color rgb="FFFF0000"/>
        <rFont val="Lato Regular"/>
        <charset val="1"/>
      </rPr>
      <t>SILC</t>
    </r>
  </si>
  <si>
    <t>HBS</t>
  </si>
  <si>
    <t>SILC</t>
  </si>
  <si>
    <t>Variance of Residual Wage</t>
  </si>
  <si>
    <t>Levels</t>
  </si>
  <si>
    <t>HBS Disposable Income</t>
  </si>
  <si>
    <t>HBS Consumption</t>
  </si>
  <si>
    <t>OECD GDP</t>
  </si>
  <si>
    <t>TurkStat GDP</t>
  </si>
  <si>
    <t>OECD Household Spending</t>
  </si>
  <si>
    <t>TurkStat Consumption</t>
  </si>
  <si>
    <t>SILC Disposable Income</t>
  </si>
  <si>
    <t>HBS Disposable Income/ TurkStat GDP</t>
  </si>
  <si>
    <t>SILC Disposable Income/ TurkStat GDP</t>
  </si>
  <si>
    <t>HBS Consumption/ TurkStat Consumption</t>
  </si>
  <si>
    <t>Cumulative Growth</t>
  </si>
  <si>
    <t>HBS Disposable Income Growth</t>
  </si>
  <si>
    <t>SILC Disposable Income with TurkStat Initial</t>
  </si>
  <si>
    <r>
      <rPr>
        <b/>
        <sz val="11"/>
        <color rgb="FFFF0000"/>
        <rFont val="Lato Regular"/>
        <charset val="1"/>
      </rPr>
      <t>Source: T</t>
    </r>
    <r>
      <rPr>
        <b/>
        <i/>
        <sz val="11"/>
        <color rgb="FFFF0000"/>
        <rFont val="Lato Regular"/>
        <charset val="1"/>
      </rPr>
      <t>urkStat Official Statistics</t>
    </r>
    <r>
      <rPr>
        <b/>
        <sz val="11"/>
        <color rgb="FFFF0000"/>
        <rFont val="Lato Regular"/>
        <charset val="1"/>
      </rPr>
      <t xml:space="preserve">, </t>
    </r>
    <r>
      <rPr>
        <b/>
        <i/>
        <sz val="11"/>
        <color rgb="FFFF0000"/>
        <rFont val="Lato Regular"/>
        <charset val="1"/>
      </rPr>
      <t>HBS</t>
    </r>
    <r>
      <rPr>
        <b/>
        <sz val="11"/>
        <color rgb="FFFF0000"/>
        <rFont val="Lato Regular"/>
        <charset val="1"/>
      </rPr>
      <t xml:space="preserve"> and </t>
    </r>
    <r>
      <rPr>
        <b/>
        <i/>
        <sz val="11"/>
        <color rgb="FFFF0000"/>
        <rFont val="Lato Regular"/>
        <charset val="1"/>
      </rPr>
      <t>SILC</t>
    </r>
  </si>
  <si>
    <t>TurkStat Official Statistics</t>
  </si>
  <si>
    <t>Annual CPI (2002=100%)</t>
  </si>
  <si>
    <t>Monthly Minimum Wage Net (Real)</t>
  </si>
  <si>
    <t>Monthly Minimum Wage Gross (Real)</t>
  </si>
  <si>
    <t>Average Real Annual Labor Earnings (Real)</t>
  </si>
  <si>
    <t>Median Real Annual Labor Earnings (Real)</t>
  </si>
  <si>
    <t>% whose Labor Earnings are Less than Minimum Wage</t>
  </si>
  <si>
    <t>% whose Payments from Employer is Less than Minimum Wage</t>
  </si>
  <si>
    <t>Social Spending/ GDP Ratio</t>
  </si>
  <si>
    <t>Nominal GDP</t>
  </si>
  <si>
    <t>TurkStat Estimate</t>
  </si>
  <si>
    <t>OECD Estimate</t>
  </si>
  <si>
    <t>TÜİK, Sosyal Koruma İstatistikleri</t>
  </si>
  <si>
    <t>TurkStat, Social Protection Statistics</t>
  </si>
  <si>
    <t>Tablodaki rakamlar, yuvarlamadan dolayı toplamı vermeyebilir.</t>
  </si>
  <si>
    <r>
      <rPr>
        <b/>
        <sz val="9"/>
        <rFont val="Lato Regular"/>
        <charset val="1"/>
      </rPr>
      <t xml:space="preserve">  </t>
    </r>
    <r>
      <rPr>
        <sz val="9"/>
        <rFont val="Lato Regular"/>
        <charset val="1"/>
      </rPr>
      <t>(</t>
    </r>
    <r>
      <rPr>
        <b/>
        <sz val="9"/>
        <rFont val="Lato Regular"/>
        <charset val="1"/>
      </rPr>
      <t>% GSYİH</t>
    </r>
    <r>
      <rPr>
        <sz val="9"/>
        <rFont val="Lato Regular"/>
        <charset val="1"/>
      </rPr>
      <t>- % of GDP)</t>
    </r>
  </si>
  <si>
    <t xml:space="preserve">                </t>
  </si>
  <si>
    <t>Gelirler toplamı</t>
  </si>
  <si>
    <t>Total receipts</t>
  </si>
  <si>
    <t>Sosyal katkılar</t>
  </si>
  <si>
    <t>Social contributions</t>
  </si>
  <si>
    <t>İşveren sosyal katkısı</t>
  </si>
  <si>
    <t>Koruma kapsamındaki bireyler tarafından yapılan sosyal katkılar</t>
  </si>
  <si>
    <t>Devlet katkıları</t>
  </si>
  <si>
    <t>Government contributions</t>
  </si>
  <si>
    <t>Diğer gelirler</t>
  </si>
  <si>
    <t>Other receipts</t>
  </si>
  <si>
    <t>Non means tested disability pension beneficiaries</t>
  </si>
  <si>
    <t>Means tested disability pension beneficiaries</t>
  </si>
  <si>
    <t>Toplam emekli/yaşlı maaşı alan kişi sayısı</t>
  </si>
  <si>
    <t>Şartsız emekli/yaşlı maaşı alan kişi sayısı</t>
  </si>
  <si>
    <t>Non means tested old-age pension beneficiaries</t>
  </si>
  <si>
    <t>Şartlı emekli/yaşlı maaşı alan kişi sayısı</t>
  </si>
  <si>
    <t>Means tested old-age pension beneficiaries</t>
  </si>
  <si>
    <t>Toplam dul/yetim maaşı alan kişi sayısı</t>
  </si>
  <si>
    <t>Şartsız dul/yetim maaşı alan kişi sayısı</t>
  </si>
  <si>
    <t>Şartlı dul/yetim maaşı alan kişi sayısı</t>
  </si>
  <si>
    <t>Total number of pension benefits</t>
  </si>
  <si>
    <t>Sosyal koruma yardımları toplamı</t>
  </si>
  <si>
    <t>Total social protection benefits</t>
  </si>
  <si>
    <t xml:space="preserve">Hastalık/sağlık bakımı </t>
  </si>
  <si>
    <t xml:space="preserve">Sickness/health care </t>
  </si>
  <si>
    <t>Disability</t>
  </si>
  <si>
    <t xml:space="preserve">Emekli/yaşlı </t>
  </si>
  <si>
    <t>Old age</t>
  </si>
  <si>
    <t xml:space="preserve">Dul/yetim </t>
  </si>
  <si>
    <t>Survivors</t>
  </si>
  <si>
    <t xml:space="preserve">Aile/çocuk </t>
  </si>
  <si>
    <t>Family/children</t>
  </si>
  <si>
    <t>İşsizlik</t>
  </si>
  <si>
    <t>Unemployment</t>
  </si>
  <si>
    <t>Sosyal dışlanma b.y.s</t>
  </si>
  <si>
    <t xml:space="preserve">Social exclusion n.e.c. </t>
  </si>
  <si>
    <r>
      <rPr>
        <b/>
        <sz val="9"/>
        <rFont val="Lato Regular"/>
        <charset val="1"/>
      </rPr>
      <t xml:space="preserve">  </t>
    </r>
    <r>
      <rPr>
        <sz val="9"/>
        <rFont val="Lato Regular"/>
        <charset val="1"/>
      </rPr>
      <t xml:space="preserve">(% </t>
    </r>
    <r>
      <rPr>
        <b/>
        <sz val="9"/>
        <rFont val="Lato Regular"/>
        <charset val="1"/>
      </rPr>
      <t>GSYİH</t>
    </r>
    <r>
      <rPr>
        <sz val="9"/>
        <rFont val="Lato Regular"/>
        <charset val="1"/>
      </rPr>
      <t>- % of GDP)</t>
    </r>
  </si>
  <si>
    <r>
      <t xml:space="preserve">Source: </t>
    </r>
    <r>
      <rPr>
        <b/>
        <i/>
        <sz val="11"/>
        <color rgb="FFFF0000"/>
        <rFont val="Lato Regular"/>
      </rPr>
      <t>SILC</t>
    </r>
  </si>
  <si>
    <r>
      <rPr>
        <b/>
        <sz val="9"/>
        <rFont val="Arial"/>
        <family val="2"/>
        <charset val="162"/>
      </rPr>
      <t xml:space="preserve">Toplam
</t>
    </r>
    <r>
      <rPr>
        <sz val="9"/>
        <rFont val="Arial"/>
        <family val="2"/>
        <charset val="162"/>
      </rPr>
      <t>Total</t>
    </r>
  </si>
  <si>
    <r>
      <rPr>
        <b/>
        <sz val="9"/>
        <rFont val="Arial"/>
        <family val="2"/>
        <charset val="162"/>
      </rPr>
      <t xml:space="preserve">Erkek
</t>
    </r>
    <r>
      <rPr>
        <sz val="9"/>
        <rFont val="Arial"/>
        <family val="2"/>
        <charset val="162"/>
      </rPr>
      <t>Male</t>
    </r>
  </si>
  <si>
    <r>
      <rPr>
        <b/>
        <sz val="9"/>
        <rFont val="Arial"/>
        <family val="2"/>
        <charset val="162"/>
      </rPr>
      <t xml:space="preserve">Kadın
</t>
    </r>
    <r>
      <rPr>
        <sz val="9"/>
        <rFont val="Arial"/>
        <family val="2"/>
        <charset val="162"/>
      </rPr>
      <t>Female</t>
    </r>
  </si>
  <si>
    <t>Distribution of Expenditures on Social Protection by Type of Benefits, 2000-2019</t>
  </si>
  <si>
    <t>Sosyal Koruma Harcamalarının Yardım Türlerine Göre Dağılımı, 2000-2019</t>
  </si>
  <si>
    <r>
      <rPr>
        <i/>
        <sz val="11"/>
        <rFont val="Lato Regular"/>
      </rPr>
      <t>NIPA</t>
    </r>
    <r>
      <rPr>
        <sz val="11"/>
        <rFont val="Lato Regular"/>
      </rPr>
      <t xml:space="preserve"> data has been updated by both </t>
    </r>
    <r>
      <rPr>
        <i/>
        <sz val="11"/>
        <rFont val="Lato Regular"/>
      </rPr>
      <t>TurkStat</t>
    </r>
    <r>
      <rPr>
        <sz val="11"/>
        <rFont val="Lato Regular"/>
      </rPr>
      <t xml:space="preserve"> and </t>
    </r>
    <r>
      <rPr>
        <i/>
        <sz val="11"/>
        <rFont val="Lato Regular"/>
      </rPr>
      <t>OECD</t>
    </r>
    <r>
      <rPr>
        <sz val="11"/>
        <rFont val="Lato Regular"/>
      </rPr>
      <t>. We have incorporated all the updates in the "NIPA vs HBS vs SILC" sheet.</t>
    </r>
  </si>
  <si>
    <r>
      <rPr>
        <i/>
        <sz val="11"/>
        <rFont val="Lato Regular"/>
      </rPr>
      <t>OECD</t>
    </r>
    <r>
      <rPr>
        <sz val="11"/>
        <rFont val="Lato Regular"/>
      </rPr>
      <t xml:space="preserve"> does not publish updated consumption data for the 2002-2008 period. </t>
    </r>
    <r>
      <rPr>
        <i/>
        <sz val="11"/>
        <rFont val="Lato Regular"/>
      </rPr>
      <t>OECD</t>
    </r>
    <r>
      <rPr>
        <sz val="11"/>
        <rFont val="Lato Regular"/>
      </rPr>
      <t xml:space="preserve"> consumption data after 2009 comes from the updated database while the data between 2002 and 2008 still comes from the old database. Due to the severe incompatiblity issue, we omit the </t>
    </r>
    <r>
      <rPr>
        <i/>
        <sz val="11"/>
        <rFont val="Lato Regular"/>
      </rPr>
      <t>OECD</t>
    </r>
    <r>
      <rPr>
        <sz val="11"/>
        <rFont val="Lato Regular"/>
      </rPr>
      <t xml:space="preserve"> Consumption series in this update. </t>
    </r>
  </si>
  <si>
    <r>
      <rPr>
        <i/>
        <sz val="11"/>
        <rFont val="Lato Regular"/>
      </rPr>
      <t>TurkStat</t>
    </r>
    <r>
      <rPr>
        <sz val="11"/>
        <rFont val="Lato Regular"/>
      </rPr>
      <t xml:space="preserve"> now uses an updated classification system (COICOP (V.2011)) for consumption goods. We have adopted the new classification system starting from 2016.</t>
    </r>
  </si>
  <si>
    <r>
      <rPr>
        <i/>
        <sz val="11"/>
        <rFont val="Lato Regular"/>
      </rPr>
      <t>SILC</t>
    </r>
    <r>
      <rPr>
        <sz val="11"/>
        <rFont val="Lato Regular"/>
      </rPr>
      <t xml:space="preserve"> estimates in sheets "NIPA vs HBS vs SILC" and "Minimum Wage vs Survey Data" have been adjusted with the proper and updated CPI estimates.</t>
    </r>
  </si>
  <si>
    <r>
      <t>Notes:</t>
    </r>
    <r>
      <rPr>
        <b/>
        <sz val="11"/>
        <rFont val="Lato Regular"/>
        <charset val="1"/>
      </rPr>
      <t xml:space="preserve"> </t>
    </r>
    <r>
      <rPr>
        <sz val="11"/>
        <rFont val="Lato Regular"/>
      </rPr>
      <t xml:space="preserve">See the "Update Notes" sheet (in this spreadsheet document) for the specifics of our updates. </t>
    </r>
  </si>
  <si>
    <r>
      <t>Notes:</t>
    </r>
    <r>
      <rPr>
        <b/>
        <sz val="11"/>
        <rFont val="Lato Regular"/>
        <charset val="1"/>
      </rPr>
      <t xml:space="preserve"> </t>
    </r>
    <r>
      <rPr>
        <sz val="11"/>
        <rFont val="Lato Regular"/>
        <charset val="1"/>
      </rPr>
      <t>As wage is imputed for the year 2012, we omit wage 2012 in correlation calculations. Similarly, we omit years 2020 and 2021 in correlation calculations. Consumption in 2003 is also imputed, and as such, consumption growth in 2004 is the growth over 2002-2004 with adjustment.</t>
    </r>
  </si>
  <si>
    <t>OECD Consumption</t>
  </si>
  <si>
    <t>Update Notes (06.07.2024)</t>
  </si>
  <si>
    <t>OECD household spending data is replaced by the OECD Final consumption expenditure of households and NPISH</t>
  </si>
  <si>
    <r>
      <t>2000</t>
    </r>
    <r>
      <rPr>
        <vertAlign val="superscript"/>
        <sz val="9"/>
        <rFont val="Arial"/>
        <family val="2"/>
        <charset val="162"/>
      </rPr>
      <t>(r)</t>
    </r>
  </si>
  <si>
    <r>
      <t>2001</t>
    </r>
    <r>
      <rPr>
        <vertAlign val="superscript"/>
        <sz val="9"/>
        <rFont val="Arial"/>
        <family val="2"/>
        <charset val="162"/>
      </rPr>
      <t>(r)</t>
    </r>
  </si>
  <si>
    <r>
      <t>2002</t>
    </r>
    <r>
      <rPr>
        <vertAlign val="superscript"/>
        <sz val="9"/>
        <rFont val="Arial"/>
        <family val="2"/>
        <charset val="162"/>
      </rPr>
      <t>(r)</t>
    </r>
  </si>
  <si>
    <r>
      <t>2003</t>
    </r>
    <r>
      <rPr>
        <vertAlign val="superscript"/>
        <sz val="9"/>
        <rFont val="Arial"/>
        <family val="2"/>
        <charset val="162"/>
      </rPr>
      <t>(r)</t>
    </r>
  </si>
  <si>
    <r>
      <t>2004</t>
    </r>
    <r>
      <rPr>
        <vertAlign val="superscript"/>
        <sz val="9"/>
        <rFont val="Arial"/>
        <family val="2"/>
        <charset val="162"/>
      </rPr>
      <t>(r)</t>
    </r>
  </si>
  <si>
    <r>
      <t>2005</t>
    </r>
    <r>
      <rPr>
        <vertAlign val="superscript"/>
        <sz val="9"/>
        <rFont val="Arial"/>
        <family val="2"/>
        <charset val="162"/>
      </rPr>
      <t>(r)</t>
    </r>
  </si>
  <si>
    <r>
      <t>2006</t>
    </r>
    <r>
      <rPr>
        <vertAlign val="superscript"/>
        <sz val="9"/>
        <rFont val="Arial"/>
        <family val="2"/>
        <charset val="162"/>
      </rPr>
      <t>(r)</t>
    </r>
  </si>
  <si>
    <r>
      <t>2007</t>
    </r>
    <r>
      <rPr>
        <vertAlign val="superscript"/>
        <sz val="9"/>
        <rFont val="Arial"/>
        <family val="2"/>
        <charset val="162"/>
      </rPr>
      <t>(r)</t>
    </r>
  </si>
  <si>
    <r>
      <t>2008</t>
    </r>
    <r>
      <rPr>
        <vertAlign val="superscript"/>
        <sz val="9"/>
        <rFont val="Arial"/>
        <family val="2"/>
        <charset val="162"/>
      </rPr>
      <t>(r)</t>
    </r>
  </si>
  <si>
    <r>
      <t>2009</t>
    </r>
    <r>
      <rPr>
        <vertAlign val="superscript"/>
        <sz val="9"/>
        <rFont val="Arial"/>
        <family val="2"/>
        <charset val="162"/>
      </rPr>
      <t>(r)</t>
    </r>
  </si>
  <si>
    <r>
      <t>2010</t>
    </r>
    <r>
      <rPr>
        <vertAlign val="superscript"/>
        <sz val="9"/>
        <rFont val="Arial"/>
        <family val="2"/>
        <charset val="162"/>
      </rPr>
      <t>(r)</t>
    </r>
  </si>
  <si>
    <r>
      <t>2011</t>
    </r>
    <r>
      <rPr>
        <vertAlign val="superscript"/>
        <sz val="9"/>
        <rFont val="Arial"/>
        <family val="2"/>
        <charset val="162"/>
      </rPr>
      <t>(r)</t>
    </r>
  </si>
  <si>
    <r>
      <t>2012</t>
    </r>
    <r>
      <rPr>
        <vertAlign val="superscript"/>
        <sz val="9"/>
        <rFont val="Arial"/>
        <family val="2"/>
        <charset val="162"/>
      </rPr>
      <t>(r)</t>
    </r>
  </si>
  <si>
    <r>
      <t>2013</t>
    </r>
    <r>
      <rPr>
        <vertAlign val="superscript"/>
        <sz val="9"/>
        <rFont val="Arial"/>
        <family val="2"/>
        <charset val="162"/>
      </rPr>
      <t>(r)</t>
    </r>
  </si>
  <si>
    <r>
      <t>2014</t>
    </r>
    <r>
      <rPr>
        <vertAlign val="superscript"/>
        <sz val="9"/>
        <rFont val="Arial"/>
        <family val="2"/>
        <charset val="162"/>
      </rPr>
      <t>(r)</t>
    </r>
  </si>
  <si>
    <r>
      <t>2015</t>
    </r>
    <r>
      <rPr>
        <vertAlign val="superscript"/>
        <sz val="9"/>
        <rFont val="Arial"/>
        <family val="2"/>
        <charset val="162"/>
      </rPr>
      <t>(r)</t>
    </r>
  </si>
  <si>
    <r>
      <t>2016</t>
    </r>
    <r>
      <rPr>
        <vertAlign val="superscript"/>
        <sz val="9"/>
        <rFont val="Arial"/>
        <family val="2"/>
        <charset val="162"/>
      </rPr>
      <t>(r)</t>
    </r>
  </si>
  <si>
    <r>
      <t>2017</t>
    </r>
    <r>
      <rPr>
        <vertAlign val="superscript"/>
        <sz val="9"/>
        <rFont val="Arial"/>
        <family val="2"/>
        <charset val="162"/>
      </rPr>
      <t>(r)</t>
    </r>
  </si>
  <si>
    <r>
      <t>2018</t>
    </r>
    <r>
      <rPr>
        <vertAlign val="superscript"/>
        <sz val="9"/>
        <rFont val="Arial"/>
        <family val="2"/>
        <charset val="162"/>
      </rPr>
      <t>(r)</t>
    </r>
  </si>
  <si>
    <r>
      <t>2019</t>
    </r>
    <r>
      <rPr>
        <vertAlign val="superscript"/>
        <sz val="9"/>
        <rFont val="Arial"/>
        <family val="2"/>
        <charset val="162"/>
      </rPr>
      <t>(r)</t>
    </r>
  </si>
  <si>
    <r>
      <t>2020</t>
    </r>
    <r>
      <rPr>
        <vertAlign val="superscript"/>
        <sz val="9"/>
        <rFont val="Arial"/>
        <family val="2"/>
        <charset val="162"/>
      </rPr>
      <t>(r)</t>
    </r>
  </si>
  <si>
    <r>
      <t>2021</t>
    </r>
    <r>
      <rPr>
        <vertAlign val="superscript"/>
        <sz val="9"/>
        <rFont val="Arial"/>
        <family val="2"/>
        <charset val="162"/>
      </rPr>
      <t>(r)</t>
    </r>
  </si>
  <si>
    <r>
      <t>2022</t>
    </r>
    <r>
      <rPr>
        <vertAlign val="superscript"/>
        <sz val="9"/>
        <rFont val="Arial"/>
        <family val="2"/>
        <charset val="162"/>
      </rPr>
      <t>(r)</t>
    </r>
  </si>
  <si>
    <t>Sosyal koruma harcamaları toplamı</t>
  </si>
  <si>
    <t>Total  social protection expenditure</t>
  </si>
  <si>
    <t>İdari masraflar ve diğer harcamalar</t>
  </si>
  <si>
    <t>Administration costs and other expenditure</t>
  </si>
  <si>
    <t xml:space="preserve">Engelli/malul </t>
  </si>
  <si>
    <t xml:space="preserve">İşsizlik </t>
  </si>
  <si>
    <t>Social exclusion and n.e.c.</t>
  </si>
  <si>
    <t>Figures in table may not add up to totals due to rounding.</t>
  </si>
  <si>
    <t>(r) İlgili yıllar revize edilmiştir.</t>
  </si>
  <si>
    <t>(r) Figures were revised for the years.</t>
  </si>
  <si>
    <r>
      <rPr>
        <sz val="9"/>
        <rFont val="Arial"/>
        <family val="2"/>
      </rPr>
      <t>(</t>
    </r>
    <r>
      <rPr>
        <b/>
        <sz val="9"/>
        <rFont val="Arial"/>
        <family val="2"/>
      </rPr>
      <t>Milyon TL-</t>
    </r>
    <r>
      <rPr>
        <sz val="9"/>
        <rFont val="Arial"/>
        <family val="2"/>
      </rPr>
      <t xml:space="preserve"> Million TRY)</t>
    </r>
  </si>
  <si>
    <t>Sosyal koruma harcamalarının yardım türlerine göre dağılımı, 2000-2022</t>
  </si>
  <si>
    <t>Distribution of expenditures on social protection by type of benefits, 2000-2022</t>
  </si>
  <si>
    <t>Percentage Change over 2002-2022</t>
  </si>
  <si>
    <t>Sosyal koruma gelirlerinin türlerine göre dağılımı, 2000-2022</t>
  </si>
  <si>
    <t>Distribution of the social protection receipts by type, 2000-2022</t>
  </si>
  <si>
    <r>
      <t>(</t>
    </r>
    <r>
      <rPr>
        <b/>
        <sz val="9"/>
        <rFont val="Arial"/>
        <family val="2"/>
        <charset val="162"/>
      </rPr>
      <t>MilyonTL</t>
    </r>
    <r>
      <rPr>
        <sz val="9"/>
        <rFont val="Arial"/>
        <family val="2"/>
        <charset val="162"/>
      </rPr>
      <t>- Million TRY)</t>
    </r>
  </si>
  <si>
    <t xml:space="preserve">Employers' social contribution </t>
  </si>
  <si>
    <t>Social contributions paid by the protected persons</t>
  </si>
  <si>
    <t>Sosyal koruma kapsamında yardım ve maaş alan kişi sayısı, 2008-2022</t>
  </si>
  <si>
    <t>Number of benefits and pension beneficiaries, 2008-2022</t>
  </si>
  <si>
    <t xml:space="preserve">                               </t>
  </si>
  <si>
    <r>
      <t>(</t>
    </r>
    <r>
      <rPr>
        <b/>
        <sz val="9"/>
        <rFont val="Arial"/>
        <family val="2"/>
        <charset val="162"/>
      </rPr>
      <t>Bin kişi</t>
    </r>
    <r>
      <rPr>
        <sz val="9"/>
        <rFont val="Arial"/>
        <family val="2"/>
        <charset val="162"/>
      </rPr>
      <t xml:space="preserve"> - Thousand people)</t>
    </r>
  </si>
  <si>
    <r>
      <t xml:space="preserve">Toplam maaş alan kişi sayısı </t>
    </r>
    <r>
      <rPr>
        <b/>
        <vertAlign val="superscript"/>
        <sz val="9"/>
        <rFont val="Arial"/>
        <family val="2"/>
        <charset val="162"/>
      </rPr>
      <t>(1)</t>
    </r>
  </si>
  <si>
    <r>
      <t xml:space="preserve">Total pension beneficiaries </t>
    </r>
    <r>
      <rPr>
        <vertAlign val="superscript"/>
        <sz val="9"/>
        <rFont val="Arial"/>
        <family val="2"/>
        <charset val="162"/>
      </rPr>
      <t>(1)</t>
    </r>
  </si>
  <si>
    <t>Toplam engelli/malul maaşı alan kişi sayısı</t>
  </si>
  <si>
    <t>Total disability pension beneficiaries</t>
  </si>
  <si>
    <t>Şartsız engelli/malul maaşı alan kişi sayısı</t>
  </si>
  <si>
    <t>Şartlı engelli/malul maaşı alan kişi sayısı</t>
  </si>
  <si>
    <t xml:space="preserve">Total old age pension beneficiaries </t>
  </si>
  <si>
    <t>Total survivors pension beneficiaries</t>
  </si>
  <si>
    <t>Non means tested survivors pension beneficiaries</t>
  </si>
  <si>
    <t>Means tested survivors pension beneficiaries</t>
  </si>
  <si>
    <r>
      <t xml:space="preserve">Toplam emekli/yaşlı ve dul/yetim maaşı alan kişi sayısı </t>
    </r>
    <r>
      <rPr>
        <b/>
        <vertAlign val="superscript"/>
        <sz val="9"/>
        <rFont val="Arial"/>
        <family val="2"/>
        <charset val="162"/>
      </rPr>
      <t>(1)</t>
    </r>
  </si>
  <si>
    <r>
      <t xml:space="preserve">Total old-age and survivors pension beneficiaries </t>
    </r>
    <r>
      <rPr>
        <vertAlign val="superscript"/>
        <sz val="9"/>
        <rFont val="Arial"/>
        <family val="2"/>
        <charset val="162"/>
      </rPr>
      <t>(1)</t>
    </r>
  </si>
  <si>
    <t xml:space="preserve">Toplam maaş yardımı sayısı </t>
  </si>
  <si>
    <t>(1) İlgili değerlerin toplamı vermeme nedeni, mükerrer maaş alanların ayıklanmış olmasıdır.</t>
  </si>
  <si>
    <t>(1) The related numbers don't give the totals for the reason of cleaning the double countings.</t>
  </si>
  <si>
    <t>(r) İlgili yılı verileri idari kayıtların güncellenmesi nedeniyle revize edilmiştir.</t>
  </si>
  <si>
    <t>(r) Data have been revised due to the update of the administrative registrations.</t>
  </si>
  <si>
    <t>Şartlı ve şartsız sosyal koruma yardımlarının risk/ihtiyaç gruplarına göre dağılımı, 2000-2022</t>
  </si>
  <si>
    <t>Distribution of means-tested and non means-tested social protection benefits by risks/needs groups, 2000-2022</t>
  </si>
  <si>
    <r>
      <t xml:space="preserve">       </t>
    </r>
    <r>
      <rPr>
        <b/>
        <sz val="9"/>
        <rFont val="Arial"/>
        <family val="2"/>
        <charset val="162"/>
      </rPr>
      <t/>
    </r>
  </si>
  <si>
    <r>
      <rPr>
        <b/>
        <sz val="9"/>
        <rFont val="Arial"/>
        <family val="2"/>
        <charset val="162"/>
      </rPr>
      <t xml:space="preserve">(Milyon TL- </t>
    </r>
    <r>
      <rPr>
        <sz val="9"/>
        <rFont val="Arial"/>
        <family val="2"/>
        <charset val="162"/>
      </rPr>
      <t>Million TRY</t>
    </r>
    <r>
      <rPr>
        <b/>
        <sz val="9"/>
        <rFont val="Arial"/>
        <family val="2"/>
        <charset val="162"/>
      </rPr>
      <t>)</t>
    </r>
  </si>
  <si>
    <r>
      <rPr>
        <b/>
        <sz val="9"/>
        <rFont val="Arial"/>
        <family val="2"/>
        <charset val="162"/>
      </rPr>
      <t>Şartlı yardımlar</t>
    </r>
    <r>
      <rPr>
        <sz val="9"/>
        <rFont val="Arial"/>
        <family val="2"/>
        <charset val="162"/>
      </rPr>
      <t xml:space="preserve">
Means-tested benefits</t>
    </r>
  </si>
  <si>
    <r>
      <rPr>
        <b/>
        <sz val="9"/>
        <rFont val="Arial"/>
        <family val="2"/>
        <charset val="162"/>
      </rPr>
      <t>Şartsız yardımlar</t>
    </r>
    <r>
      <rPr>
        <sz val="9"/>
        <rFont val="Arial"/>
        <family val="2"/>
        <charset val="162"/>
      </rPr>
      <t xml:space="preserve">
Non means-tested benefits</t>
    </r>
  </si>
  <si>
    <r>
      <t>Notes:</t>
    </r>
    <r>
      <rPr>
        <b/>
        <sz val="11"/>
        <rFont val="Lato Regular"/>
        <charset val="1"/>
      </rPr>
      <t xml:space="preserve"> </t>
    </r>
    <r>
      <rPr>
        <sz val="11"/>
        <rFont val="Lato Regular"/>
        <charset val="1"/>
      </rPr>
      <t xml:space="preserve">Wage in 2012 is imputed via averaging over 2011- 2013; and consumption in 2003 is imputed via averaging over 2002- 2004.                   </t>
    </r>
    <r>
      <rPr>
        <sz val="11"/>
        <rFont val="Lato Regular"/>
      </rPr>
      <t>All statistics in 2020 and 2022 are imputed via avereging over 2020-2022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</si>
</sst>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0"/>
    <numFmt numFmtId="165" formatCode="_-* #,##0.00_-;\-* #,##0.00_-;_-* \-??_-;_-@_-"/>
    <numFmt numFmtId="166" formatCode="0.0000000%"/>
    <numFmt numFmtId="167" formatCode="#\ ###"/>
    <numFmt numFmtId="168" formatCode="#\ ##0"/>
    <numFmt numFmtId="169" formatCode="###\ ###"/>
    <numFmt numFmtId="170" formatCode="###\ ###\ ###"/>
    <numFmt numFmtId="171" formatCode="0.000_)"/>
    <numFmt numFmtId="172" formatCode="###\ ###\ ###\ ###\ ###\ ###"/>
    <numFmt numFmtId="173" formatCode="0.0"/>
    <numFmt numFmtId="174" formatCode="#,##0.0"/>
    <numFmt numFmtId="175" formatCode="_-* #,##0.00_-;\-* #,##0.00_-;_-* &quot;-&quot;??_-;_-@_-"/>
    <numFmt numFmtId="176" formatCode="0.00000"/>
    <numFmt numFmtId="177" formatCode="_-* #,##0.00\ _T_L_-;\-* #,##0.00\ _T_L_-;_-* &quot;-&quot;??\ _T_L_-;_-@_-"/>
    <numFmt numFmtId="178" formatCode="_-* #,##0\ &quot;FB&quot;_-;\-* #,##0\ &quot;FB&quot;_-;_-* &quot;-&quot;\ &quot;FB&quot;_-;_-@_-"/>
    <numFmt numFmtId="179" formatCode="_-* #,##0\ _F_B_-;\-* #,##0\ _F_B_-;_-* &quot;-&quot;\ _F_B_-;_-@_-"/>
    <numFmt numFmtId="180" formatCode="_-* #,##0.00\ &quot;FB&quot;_-;\-* #,##0.00\ &quot;FB&quot;_-;_-* &quot;-&quot;??\ &quot;FB&quot;_-;_-@_-"/>
    <numFmt numFmtId="181" formatCode="_-* #,##0.00\ _F_B_-;\-* #,##0.00\ _F_B_-;_-* &quot;-&quot;??\ _F_B_-;_-@_-"/>
    <numFmt numFmtId="182" formatCode="&quot;kr&quot;\ #,##0;[Red]&quot;kr&quot;\ \-#,##0"/>
    <numFmt numFmtId="183" formatCode="#\ ###\ ##0"/>
    <numFmt numFmtId="184" formatCode="_-[$€]* #,##0.00_-;\-[$€]* #,##0.00_-;_-[$€]* &quot;-&quot;??_-;_-@_-"/>
    <numFmt numFmtId="185" formatCode="###.00000\ ###"/>
    <numFmt numFmtId="186" formatCode="_-[$€-2]\ * #,##0.00_-;\-[$€-2]\ * #,##0.00_-;_-[$€-2]\ * &quot;-&quot;??_-"/>
    <numFmt numFmtId="187" formatCode="#,##0;[Red]\-\ #,##0"/>
    <numFmt numFmtId="188" formatCode="#,##0.0;\–#,##0.0;\±0.0"/>
    <numFmt numFmtId="189" formatCode="#,##0.0\ \ \ ;\–#,##0.0\ \ \ ;\±0.0\ \ \ "/>
    <numFmt numFmtId="190" formatCode="#,##0.0\ \ \ \ ;\–#,##0.0\ \ \ \ ;\±0.0\ \ \ \ "/>
    <numFmt numFmtId="191" formatCode="#,##0.0\ \ \ \ \ ;\–#,##0.0\ \ \ \ \ ;\±0.0\ \ \ \ \ "/>
    <numFmt numFmtId="192" formatCode="#,##0.0\ \ \ \ \ \ ;\–#,##0.0\ \ \ \ \ \ ;\±0.0\ \ \ \ \ \ "/>
    <numFmt numFmtId="193" formatCode="#,##0;\–#,##0;\±0"/>
    <numFmt numFmtId="194" formatCode="#,##0.00;\–#,##0.00;\±0.00"/>
    <numFmt numFmtId="195" formatCode="\+0.0;\-0.0"/>
    <numFmt numFmtId="196" formatCode="#,##0.00;[Red]\-\ #,##0.00"/>
    <numFmt numFmtId="197" formatCode="0.00\ %"/>
  </numFmts>
  <fonts count="94">
    <font>
      <sz val="10"/>
      <name val="Arial"/>
      <family val="2"/>
      <charset val="1"/>
    </font>
    <font>
      <sz val="11"/>
      <color theme="1"/>
      <name val="Calibri"/>
      <family val="2"/>
      <scheme val="minor"/>
    </font>
    <font>
      <sz val="10"/>
      <name val="Arial"/>
      <family val="2"/>
    </font>
    <font>
      <sz val="11"/>
      <name val="Lato Regular"/>
      <charset val="1"/>
    </font>
    <font>
      <b/>
      <sz val="11"/>
      <name val="Lato Regular"/>
      <charset val="1"/>
    </font>
    <font>
      <b/>
      <sz val="11"/>
      <color rgb="FFFF0000"/>
      <name val="Lato Regular"/>
      <charset val="1"/>
    </font>
    <font>
      <b/>
      <i/>
      <sz val="11"/>
      <color rgb="FFFF0000"/>
      <name val="Lato Regular"/>
      <charset val="1"/>
    </font>
    <font>
      <b/>
      <sz val="13"/>
      <name val="Lato Regular"/>
      <charset val="1"/>
    </font>
    <font>
      <b/>
      <i/>
      <sz val="11"/>
      <name val="Lato Regular"/>
      <charset val="1"/>
    </font>
    <font>
      <b/>
      <sz val="13"/>
      <color rgb="FF000000"/>
      <name val="Lato Regular"/>
      <charset val="1"/>
    </font>
    <font>
      <b/>
      <sz val="11"/>
      <color rgb="FF000000"/>
      <name val="Lato Regular"/>
      <charset val="1"/>
    </font>
    <font>
      <i/>
      <sz val="11"/>
      <name val="Lato Regular"/>
      <charset val="1"/>
    </font>
    <font>
      <sz val="11"/>
      <color rgb="FF000000"/>
      <name val="Calibri"/>
      <family val="2"/>
      <charset val="1"/>
    </font>
    <font>
      <sz val="11"/>
      <color rgb="FF000000"/>
      <name val="Lato Regular"/>
      <charset val="1"/>
    </font>
    <font>
      <sz val="10"/>
      <name val="Lato Regular"/>
      <charset val="1"/>
    </font>
    <font>
      <i/>
      <sz val="10"/>
      <name val="Lato Regular"/>
      <charset val="1"/>
    </font>
    <font>
      <b/>
      <sz val="10"/>
      <name val="Lato Regular"/>
      <charset val="1"/>
    </font>
    <font>
      <b/>
      <sz val="12"/>
      <name val="Lato Regular"/>
      <charset val="1"/>
    </font>
    <font>
      <b/>
      <sz val="11"/>
      <name val="Arial"/>
      <family val="2"/>
      <charset val="1"/>
    </font>
    <font>
      <sz val="11"/>
      <name val="Arial"/>
      <family val="2"/>
      <charset val="1"/>
    </font>
    <font>
      <sz val="9"/>
      <name val="Lato Regular"/>
      <charset val="1"/>
    </font>
    <font>
      <sz val="7"/>
      <name val="Arial"/>
      <family val="2"/>
      <charset val="1"/>
    </font>
    <font>
      <b/>
      <sz val="9"/>
      <name val="Lato Regular"/>
      <charset val="1"/>
    </font>
    <font>
      <sz val="8"/>
      <name val="Lato Regular"/>
      <charset val="1"/>
    </font>
    <font>
      <u/>
      <sz val="10"/>
      <color theme="10"/>
      <name val="Arial"/>
      <family val="2"/>
      <charset val="1"/>
    </font>
    <font>
      <u/>
      <sz val="10"/>
      <color theme="11"/>
      <name val="Arial"/>
      <family val="2"/>
      <charset val="1"/>
    </font>
    <font>
      <b/>
      <sz val="11"/>
      <color rgb="FFFF0000"/>
      <name val="Lato Regular"/>
    </font>
    <font>
      <b/>
      <i/>
      <sz val="11"/>
      <color rgb="FFFF0000"/>
      <name val="Lato Regular"/>
    </font>
    <font>
      <sz val="10"/>
      <name val="Lato Regular"/>
    </font>
    <font>
      <b/>
      <sz val="13"/>
      <name val="Lato Regular"/>
    </font>
    <font>
      <b/>
      <sz val="11"/>
      <name val="Lato Regular"/>
    </font>
    <font>
      <sz val="11"/>
      <name val="Lato Regular"/>
    </font>
    <font>
      <sz val="10"/>
      <name val="Helv"/>
    </font>
    <font>
      <sz val="10"/>
      <name val="Arial"/>
      <family val="2"/>
      <charset val="162"/>
    </font>
    <font>
      <sz val="9"/>
      <name val="Arial"/>
      <family val="2"/>
      <charset val="162"/>
    </font>
    <font>
      <b/>
      <sz val="9"/>
      <name val="Arial"/>
      <family val="2"/>
      <charset val="162"/>
    </font>
    <font>
      <b/>
      <sz val="9"/>
      <color indexed="8"/>
      <name val="Arial"/>
      <family val="2"/>
      <charset val="162"/>
    </font>
    <font>
      <sz val="9"/>
      <color indexed="8"/>
      <name val="Arial"/>
      <family val="2"/>
      <charset val="162"/>
    </font>
    <font>
      <sz val="10"/>
      <color theme="1"/>
      <name val="Arial"/>
      <family val="2"/>
    </font>
    <font>
      <sz val="11"/>
      <color indexed="8"/>
      <name val="Calibri"/>
      <family val="2"/>
      <charset val="162"/>
    </font>
    <font>
      <b/>
      <sz val="8.5"/>
      <color indexed="8"/>
      <name val="Arial"/>
      <family val="2"/>
      <charset val="162"/>
    </font>
    <font>
      <b/>
      <sz val="8.5"/>
      <name val="Arial"/>
      <family val="2"/>
      <charset val="162"/>
    </font>
    <font>
      <b/>
      <sz val="12"/>
      <name val="Lato Regular"/>
    </font>
    <font>
      <i/>
      <sz val="11"/>
      <name val="Lato Regular"/>
    </font>
    <font>
      <sz val="11"/>
      <color theme="1"/>
      <name val="Calibri"/>
      <family val="2"/>
      <charset val="162"/>
      <scheme val="minor"/>
    </font>
    <font>
      <b/>
      <sz val="10"/>
      <name val="Arial"/>
      <family val="2"/>
    </font>
    <font>
      <b/>
      <sz val="9"/>
      <name val="Arial"/>
      <family val="2"/>
    </font>
    <font>
      <sz val="8"/>
      <name val="Arial"/>
      <family val="2"/>
    </font>
    <font>
      <sz val="9"/>
      <name val="Arial"/>
      <family val="2"/>
    </font>
    <font>
      <sz val="10"/>
      <name val="MS Sans Serif"/>
      <family val="2"/>
    </font>
    <font>
      <sz val="10"/>
      <name val="MS Sans Serif"/>
      <family val="2"/>
      <charset val="162"/>
    </font>
    <font>
      <b/>
      <sz val="9"/>
      <color indexed="8"/>
      <name val="Tahoma"/>
      <family val="2"/>
    </font>
    <font>
      <sz val="10"/>
      <name val="Helv"/>
      <charset val="204"/>
    </font>
    <font>
      <b/>
      <sz val="8"/>
      <color indexed="8"/>
      <name val="Arial"/>
      <family val="2"/>
    </font>
    <font>
      <sz val="8"/>
      <color indexed="8"/>
      <name val="Arial"/>
      <family val="2"/>
    </font>
    <font>
      <b/>
      <sz val="8"/>
      <name val="Arial"/>
      <family val="2"/>
    </font>
    <font>
      <vertAlign val="superscript"/>
      <sz val="9"/>
      <name val="Arial"/>
      <family val="2"/>
      <charset val="162"/>
    </font>
    <font>
      <b/>
      <sz val="8"/>
      <name val="Arial"/>
      <family val="2"/>
      <charset val="162"/>
    </font>
    <font>
      <sz val="8"/>
      <name val="Arial"/>
      <family val="2"/>
      <charset val="162"/>
    </font>
    <font>
      <b/>
      <sz val="10"/>
      <name val="Arial"/>
      <family val="2"/>
      <charset val="162"/>
    </font>
    <font>
      <sz val="10"/>
      <name val="Arial"/>
      <family val="2"/>
    </font>
    <font>
      <sz val="10"/>
      <name val="Plantin"/>
    </font>
    <font>
      <sz val="7"/>
      <name val="Helv"/>
    </font>
    <font>
      <sz val="11"/>
      <name val="Times New Roman"/>
      <family val="1"/>
    </font>
    <font>
      <u/>
      <sz val="10"/>
      <color indexed="12"/>
      <name val="Arial"/>
      <family val="2"/>
    </font>
    <font>
      <sz val="10"/>
      <name val="Courier"/>
      <family val="3"/>
    </font>
    <font>
      <u/>
      <sz val="10"/>
      <color indexed="36"/>
      <name val="Arial"/>
      <family val="2"/>
    </font>
    <font>
      <sz val="10"/>
      <name val="Times New Roman"/>
      <family val="1"/>
    </font>
    <font>
      <sz val="7"/>
      <color rgb="FF000000"/>
      <name val="Verdana"/>
      <family val="2"/>
      <charset val="162"/>
    </font>
    <font>
      <b/>
      <sz val="12"/>
      <name val="Arial"/>
      <family val="2"/>
    </font>
    <font>
      <b/>
      <u/>
      <sz val="12"/>
      <name val="Arial"/>
      <family val="2"/>
    </font>
    <font>
      <i/>
      <sz val="9"/>
      <name val="Arial"/>
      <family val="2"/>
    </font>
    <font>
      <vertAlign val="superscript"/>
      <sz val="10"/>
      <name val="Arial"/>
      <family val="2"/>
    </font>
    <font>
      <b/>
      <sz val="9"/>
      <color indexed="9"/>
      <name val="Verdana"/>
      <family val="2"/>
    </font>
    <font>
      <sz val="9"/>
      <color indexed="8"/>
      <name val="Verdana"/>
      <family val="2"/>
    </font>
    <font>
      <sz val="9"/>
      <color indexed="12"/>
      <name val="Verdana"/>
      <family val="2"/>
    </font>
    <font>
      <sz val="9"/>
      <color indexed="22"/>
      <name val="Verdana"/>
      <family val="2"/>
    </font>
    <font>
      <sz val="8"/>
      <name val="Helv"/>
    </font>
    <font>
      <b/>
      <sz val="8"/>
      <name val="Helv"/>
    </font>
    <font>
      <i/>
      <sz val="8"/>
      <name val="Helv"/>
    </font>
    <font>
      <sz val="11"/>
      <name val="Arial"/>
      <family val="2"/>
    </font>
    <font>
      <b/>
      <sz val="9"/>
      <color indexed="8"/>
      <name val="Verdana"/>
      <family val="2"/>
    </font>
    <font>
      <i/>
      <sz val="11"/>
      <name val="Century Gothic"/>
      <family val="2"/>
    </font>
    <font>
      <sz val="8"/>
      <name val="Century Gothic"/>
      <family val="2"/>
    </font>
    <font>
      <i/>
      <sz val="10"/>
      <name val="Arial"/>
      <family val="2"/>
    </font>
    <font>
      <sz val="9"/>
      <name val="Century Gothic"/>
      <family val="2"/>
    </font>
    <font>
      <b/>
      <sz val="8"/>
      <name val="Tms Rmn"/>
    </font>
    <font>
      <b/>
      <i/>
      <sz val="12"/>
      <name val="Times New Roman"/>
      <family val="1"/>
    </font>
    <font>
      <sz val="10"/>
      <name val="Century Gothic"/>
      <family val="2"/>
    </font>
    <font>
      <sz val="12"/>
      <name val="Arial"/>
      <family val="2"/>
    </font>
    <font>
      <b/>
      <vertAlign val="superscript"/>
      <sz val="9"/>
      <name val="Arial"/>
      <family val="2"/>
      <charset val="162"/>
    </font>
    <font>
      <b/>
      <i/>
      <sz val="9"/>
      <name val="Arial"/>
      <family val="2"/>
      <charset val="162"/>
    </font>
    <font>
      <sz val="9"/>
      <color rgb="FFFF0000"/>
      <name val="Arial"/>
      <family val="2"/>
    </font>
    <font>
      <sz val="9"/>
      <color rgb="FF0070C0"/>
      <name val="Arial"/>
      <family val="2"/>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indexed="54"/>
        <bgColor indexed="64"/>
      </patternFill>
    </fill>
    <fill>
      <patternFill patternType="solid">
        <fgColor indexed="9"/>
        <bgColor indexed="64"/>
      </patternFill>
    </fill>
    <fill>
      <patternFill patternType="gray0625"/>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FFFFFF"/>
      </left>
      <right/>
      <top style="thin">
        <color rgb="FFFFFFFF"/>
      </top>
      <bottom/>
      <diagonal/>
    </border>
    <border>
      <left/>
      <right/>
      <top/>
      <bottom style="medium">
        <color auto="1"/>
      </bottom>
      <diagonal/>
    </border>
    <border>
      <left/>
      <right/>
      <top style="medium">
        <color auto="1"/>
      </top>
      <bottom style="thin">
        <color auto="1"/>
      </bottom>
      <diagonal/>
    </border>
    <border>
      <left/>
      <right/>
      <top style="medium">
        <color auto="1"/>
      </top>
      <bottom/>
      <diagonal/>
    </border>
    <border>
      <left style="thin">
        <color indexed="22"/>
      </left>
      <right style="thin">
        <color indexed="22"/>
      </right>
      <top style="thin">
        <color indexed="22"/>
      </top>
      <bottom style="thin">
        <color indexed="22"/>
      </bottom>
      <diagonal/>
    </border>
    <border>
      <left style="thin">
        <color indexed="22"/>
      </left>
      <right/>
      <top/>
      <bottom/>
      <diagonal/>
    </border>
    <border>
      <left style="thin">
        <color indexed="22"/>
      </left>
      <right/>
      <top/>
      <bottom style="thin">
        <color indexed="22"/>
      </bottom>
      <diagonal/>
    </border>
    <border>
      <left style="hair">
        <color indexed="64"/>
      </left>
      <right style="hair">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auto="1"/>
      </left>
      <right style="thin">
        <color auto="1"/>
      </right>
      <top/>
      <bottom style="thin">
        <color indexed="64"/>
      </bottom>
      <diagonal/>
    </border>
    <border>
      <left style="thin">
        <color auto="1"/>
      </left>
      <right/>
      <top/>
      <bottom style="thin">
        <color auto="1"/>
      </bottom>
      <diagonal/>
    </border>
    <border>
      <left/>
      <right style="thin">
        <color indexed="64"/>
      </right>
      <top/>
      <bottom style="thin">
        <color indexed="64"/>
      </bottom>
      <diagonal/>
    </border>
    <border>
      <left style="thin">
        <color indexed="64"/>
      </left>
      <right/>
      <top/>
      <bottom/>
      <diagonal/>
    </border>
    <border>
      <left style="thin">
        <color auto="1"/>
      </left>
      <right/>
      <top style="thin">
        <color auto="1"/>
      </top>
      <bottom/>
      <diagonal/>
    </border>
    <border>
      <left/>
      <right style="thin">
        <color indexed="64"/>
      </right>
      <top style="thin">
        <color indexed="64"/>
      </top>
      <bottom/>
      <diagonal/>
    </border>
  </borders>
  <cellStyleXfs count="208">
    <xf numFmtId="0" fontId="0" fillId="0" borderId="0"/>
    <xf numFmtId="165" fontId="2" fillId="0" borderId="0" applyBorder="0" applyProtection="0"/>
    <xf numFmtId="9" fontId="12" fillId="0" borderId="0" applyBorder="0" applyProtection="0"/>
    <xf numFmtId="1" fontId="21" fillId="0" borderId="0">
      <alignment horizontal="right"/>
      <protection locked="0"/>
    </xf>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171" fontId="32" fillId="0" borderId="0"/>
    <xf numFmtId="0" fontId="33" fillId="0" borderId="0"/>
    <xf numFmtId="171" fontId="32" fillId="0" borderId="0"/>
    <xf numFmtId="0" fontId="33" fillId="0" borderId="0"/>
    <xf numFmtId="0" fontId="38" fillId="0" borderId="0"/>
    <xf numFmtId="0" fontId="39" fillId="0" borderId="0"/>
    <xf numFmtId="0" fontId="39" fillId="0" borderId="0"/>
    <xf numFmtId="0" fontId="44" fillId="0" borderId="0"/>
    <xf numFmtId="0" fontId="1" fillId="0" borderId="0"/>
    <xf numFmtId="0" fontId="1" fillId="0" borderId="0"/>
    <xf numFmtId="0" fontId="44" fillId="0" borderId="0"/>
    <xf numFmtId="0" fontId="49" fillId="0" borderId="0"/>
    <xf numFmtId="0" fontId="33" fillId="0" borderId="0"/>
    <xf numFmtId="0" fontId="50" fillId="0" borderId="0"/>
    <xf numFmtId="0" fontId="39" fillId="0" borderId="0"/>
    <xf numFmtId="0" fontId="51" fillId="2" borderId="20">
      <alignment vertical="center"/>
    </xf>
    <xf numFmtId="0" fontId="52" fillId="0" borderId="0"/>
    <xf numFmtId="9" fontId="49" fillId="0" borderId="0" applyFont="0" applyFill="0" applyBorder="0" applyAlignment="0" applyProtection="0"/>
    <xf numFmtId="0" fontId="60" fillId="0" borderId="0"/>
    <xf numFmtId="173" fontId="61" fillId="0" borderId="0" applyBorder="0"/>
    <xf numFmtId="1" fontId="61" fillId="0" borderId="0" applyBorder="0"/>
    <xf numFmtId="182" fontId="49" fillId="0" borderId="0" applyFont="0" applyFill="0" applyBorder="0" applyAlignment="0" applyProtection="0"/>
    <xf numFmtId="1" fontId="62" fillId="0" borderId="0">
      <alignment horizontal="right"/>
      <protection locked="0"/>
    </xf>
    <xf numFmtId="41" fontId="2" fillId="0" borderId="0" applyFont="0" applyFill="0" applyBorder="0" applyAlignment="0" applyProtection="0"/>
    <xf numFmtId="43" fontId="2" fillId="0" borderId="0" applyFont="0" applyFill="0" applyBorder="0" applyAlignment="0" applyProtection="0"/>
    <xf numFmtId="4" fontId="62" fillId="0" borderId="0" applyFill="0" applyBorder="0" applyAlignment="0" applyProtection="0"/>
    <xf numFmtId="184" fontId="2" fillId="0" borderId="0" applyFont="0" applyFill="0" applyBorder="0" applyAlignment="0" applyProtection="0"/>
    <xf numFmtId="0" fontId="63" fillId="0" borderId="0"/>
    <xf numFmtId="0" fontId="62" fillId="0" borderId="0">
      <protection locked="0"/>
    </xf>
    <xf numFmtId="0" fontId="64" fillId="0" borderId="0" applyNumberFormat="0" applyFill="0" applyBorder="0" applyAlignment="0" applyProtection="0">
      <alignment vertical="top"/>
      <protection locked="0"/>
    </xf>
    <xf numFmtId="0" fontId="65" fillId="0" borderId="0"/>
    <xf numFmtId="0" fontId="2" fillId="0" borderId="0"/>
    <xf numFmtId="0" fontId="61" fillId="0" borderId="0"/>
    <xf numFmtId="0" fontId="66" fillId="0" borderId="0" applyNumberFormat="0" applyFill="0" applyBorder="0" applyAlignment="0" applyProtection="0">
      <alignment vertical="top"/>
      <protection locked="0"/>
    </xf>
    <xf numFmtId="183" fontId="62" fillId="0" borderId="0">
      <alignment horizontal="right"/>
      <protection locked="0"/>
    </xf>
    <xf numFmtId="179" fontId="2" fillId="0" borderId="0" applyFont="0" applyFill="0" applyBorder="0" applyAlignment="0" applyProtection="0"/>
    <xf numFmtId="181" fontId="2" fillId="0" borderId="0" applyFont="0" applyFill="0" applyBorder="0" applyAlignment="0" applyProtection="0"/>
    <xf numFmtId="179" fontId="67" fillId="0" borderId="0" applyFont="0" applyFill="0" applyBorder="0" applyAlignment="0" applyProtection="0"/>
    <xf numFmtId="181" fontId="67" fillId="0" borderId="0" applyFont="0" applyFill="0" applyBorder="0" applyAlignment="0" applyProtection="0"/>
    <xf numFmtId="178" fontId="67" fillId="0" borderId="0" applyFont="0" applyFill="0" applyBorder="0" applyAlignment="0" applyProtection="0"/>
    <xf numFmtId="178" fontId="2" fillId="0" borderId="0" applyFont="0" applyFill="0" applyBorder="0" applyAlignment="0" applyProtection="0"/>
    <xf numFmtId="180" fontId="67" fillId="0" borderId="0" applyFont="0" applyFill="0" applyBorder="0" applyAlignment="0" applyProtection="0"/>
    <xf numFmtId="42" fontId="2" fillId="0" borderId="0" applyFont="0" applyFill="0" applyBorder="0" applyAlignment="0" applyProtection="0"/>
    <xf numFmtId="44" fontId="2" fillId="0" borderId="0" applyFont="0" applyFill="0" applyBorder="0" applyAlignment="0" applyProtection="0"/>
    <xf numFmtId="0" fontId="2" fillId="0" borderId="0"/>
    <xf numFmtId="195" fontId="2" fillId="0" borderId="0"/>
    <xf numFmtId="173" fontId="2" fillId="0" borderId="0"/>
    <xf numFmtId="2" fontId="2" fillId="0" borderId="0"/>
    <xf numFmtId="0" fontId="72" fillId="0" borderId="0">
      <alignment horizontal="right"/>
    </xf>
    <xf numFmtId="174" fontId="2" fillId="0" borderId="0" applyFont="0" applyFill="0" applyBorder="0" applyAlignment="0" applyProtection="0"/>
    <xf numFmtId="0" fontId="2" fillId="0" borderId="20"/>
    <xf numFmtId="0" fontId="73" fillId="4" borderId="21">
      <alignment horizontal="center"/>
    </xf>
    <xf numFmtId="4" fontId="74" fillId="5" borderId="22">
      <alignment horizontal="right" vertical="center"/>
    </xf>
    <xf numFmtId="0" fontId="73" fillId="4" borderId="22"/>
    <xf numFmtId="0" fontId="75" fillId="5" borderId="22">
      <alignment horizontal="left" vertical="center"/>
    </xf>
    <xf numFmtId="0" fontId="76" fillId="4" borderId="21">
      <alignment horizontal="center" vertical="center"/>
    </xf>
    <xf numFmtId="0" fontId="73" fillId="4" borderId="21">
      <alignment horizontal="center"/>
    </xf>
    <xf numFmtId="0" fontId="2" fillId="0" borderId="20"/>
    <xf numFmtId="0" fontId="73" fillId="4" borderId="21">
      <alignment horizontal="center"/>
    </xf>
    <xf numFmtId="4" fontId="74" fillId="5" borderId="22">
      <alignment horizontal="right" vertical="center"/>
    </xf>
    <xf numFmtId="0" fontId="73" fillId="4" borderId="22"/>
    <xf numFmtId="0" fontId="75" fillId="5" borderId="22">
      <alignment horizontal="left" vertical="center"/>
    </xf>
    <xf numFmtId="0" fontId="76" fillId="4" borderId="21">
      <alignment horizontal="center" vertical="center"/>
    </xf>
    <xf numFmtId="0" fontId="73" fillId="4" borderId="21">
      <alignment horizontal="center"/>
    </xf>
    <xf numFmtId="0" fontId="2" fillId="0" borderId="20"/>
    <xf numFmtId="0" fontId="73" fillId="4" borderId="21">
      <alignment horizontal="center"/>
    </xf>
    <xf numFmtId="4" fontId="74" fillId="5" borderId="22">
      <alignment horizontal="right" vertical="center"/>
    </xf>
    <xf numFmtId="0" fontId="73" fillId="4" borderId="22"/>
    <xf numFmtId="0" fontId="75" fillId="5" borderId="22">
      <alignment horizontal="left" vertical="center"/>
    </xf>
    <xf numFmtId="0" fontId="76" fillId="4" borderId="21">
      <alignment horizontal="center" vertical="center"/>
    </xf>
    <xf numFmtId="0" fontId="73" fillId="4" borderId="21">
      <alignment horizontal="center"/>
    </xf>
    <xf numFmtId="0" fontId="2" fillId="0" borderId="20"/>
    <xf numFmtId="0" fontId="73" fillId="4" borderId="21">
      <alignment horizontal="center"/>
    </xf>
    <xf numFmtId="4" fontId="74" fillId="5" borderId="22">
      <alignment horizontal="right" vertical="center"/>
    </xf>
    <xf numFmtId="0" fontId="73" fillId="4" borderId="22"/>
    <xf numFmtId="0" fontId="75" fillId="5" borderId="22">
      <alignment horizontal="left" vertical="center"/>
    </xf>
    <xf numFmtId="0" fontId="76" fillId="4" borderId="21">
      <alignment horizontal="center" vertical="center"/>
    </xf>
    <xf numFmtId="0" fontId="73" fillId="4" borderId="21">
      <alignment horizontal="center"/>
    </xf>
    <xf numFmtId="177" fontId="1" fillId="0" borderId="0" applyFont="0" applyFill="0" applyBorder="0" applyAlignment="0" applyProtection="0"/>
    <xf numFmtId="187" fontId="77" fillId="6" borderId="23"/>
    <xf numFmtId="187" fontId="78" fillId="1" borderId="23"/>
    <xf numFmtId="196" fontId="79" fillId="0" borderId="24" applyFill="0" applyBorder="0" applyAlignment="0" applyProtection="0"/>
    <xf numFmtId="186" fontId="80" fillId="0" borderId="0" applyFont="0" applyFill="0" applyBorder="0" applyAlignment="0" applyProtection="0"/>
    <xf numFmtId="0" fontId="2" fillId="0" borderId="20"/>
    <xf numFmtId="0" fontId="73" fillId="4" borderId="21">
      <alignment horizontal="center"/>
    </xf>
    <xf numFmtId="4" fontId="74" fillId="5" borderId="22">
      <alignment horizontal="right" vertical="center"/>
    </xf>
    <xf numFmtId="0" fontId="73" fillId="4" borderId="22"/>
    <xf numFmtId="0" fontId="75" fillId="5" borderId="22">
      <alignment horizontal="left" vertical="center"/>
    </xf>
    <xf numFmtId="0" fontId="76" fillId="4" borderId="21">
      <alignment horizontal="center" vertical="center"/>
    </xf>
    <xf numFmtId="0" fontId="73" fillId="4" borderId="21">
      <alignment horizontal="center"/>
    </xf>
    <xf numFmtId="0" fontId="2" fillId="0" borderId="20"/>
    <xf numFmtId="0" fontId="73" fillId="4" borderId="21">
      <alignment horizontal="center"/>
    </xf>
    <xf numFmtId="4" fontId="74" fillId="5" borderId="22">
      <alignment horizontal="right" vertical="center"/>
    </xf>
    <xf numFmtId="0" fontId="73" fillId="4" borderId="21">
      <alignment horizontal="center"/>
    </xf>
    <xf numFmtId="4" fontId="81" fillId="5" borderId="22">
      <alignment horizontal="right" vertical="center"/>
    </xf>
    <xf numFmtId="0" fontId="73" fillId="4" borderId="22"/>
    <xf numFmtId="0" fontId="75" fillId="5" borderId="22">
      <alignment horizontal="left" vertical="center"/>
    </xf>
    <xf numFmtId="0" fontId="76" fillId="4" borderId="21">
      <alignment horizontal="center" vertical="center"/>
    </xf>
    <xf numFmtId="0" fontId="73" fillId="4" borderId="21">
      <alignment horizontal="center"/>
    </xf>
    <xf numFmtId="0" fontId="2" fillId="0" borderId="20"/>
    <xf numFmtId="0" fontId="73" fillId="4" borderId="21">
      <alignment horizontal="center"/>
    </xf>
    <xf numFmtId="4" fontId="74" fillId="5" borderId="22">
      <alignment horizontal="right" vertical="center"/>
    </xf>
    <xf numFmtId="0" fontId="73" fillId="4" borderId="22"/>
    <xf numFmtId="0" fontId="75" fillId="5" borderId="22">
      <alignment horizontal="left" vertical="center"/>
    </xf>
    <xf numFmtId="0" fontId="76" fillId="4" borderId="21">
      <alignment horizontal="center" vertical="center"/>
    </xf>
    <xf numFmtId="0" fontId="73" fillId="4" borderId="21">
      <alignment horizontal="center"/>
    </xf>
    <xf numFmtId="0" fontId="2" fillId="0" borderId="20"/>
    <xf numFmtId="0" fontId="73" fillId="4" borderId="21">
      <alignment horizontal="center"/>
    </xf>
    <xf numFmtId="4" fontId="74" fillId="5" borderId="22">
      <alignment horizontal="right" vertical="center"/>
    </xf>
    <xf numFmtId="0" fontId="73" fillId="4" borderId="21">
      <alignment horizontal="center"/>
    </xf>
    <xf numFmtId="4" fontId="81" fillId="5" borderId="22">
      <alignment horizontal="right" vertical="center"/>
    </xf>
    <xf numFmtId="0" fontId="73" fillId="4" borderId="22"/>
    <xf numFmtId="0" fontId="75" fillId="5" borderId="22">
      <alignment horizontal="left" vertical="center"/>
    </xf>
    <xf numFmtId="0" fontId="76" fillId="4" borderId="21">
      <alignment horizontal="center" vertical="center"/>
    </xf>
    <xf numFmtId="0" fontId="73" fillId="4" borderId="21">
      <alignment horizontal="center"/>
    </xf>
    <xf numFmtId="0" fontId="2" fillId="0" borderId="20"/>
    <xf numFmtId="0" fontId="73" fillId="4" borderId="21">
      <alignment horizontal="center"/>
    </xf>
    <xf numFmtId="4" fontId="74" fillId="5" borderId="22">
      <alignment horizontal="right" vertical="center"/>
    </xf>
    <xf numFmtId="0" fontId="73" fillId="4" borderId="22"/>
    <xf numFmtId="0" fontId="75" fillId="5" borderId="22">
      <alignment horizontal="left" vertical="center"/>
    </xf>
    <xf numFmtId="0" fontId="76" fillId="4" borderId="21">
      <alignment horizontal="center" vertical="center"/>
    </xf>
    <xf numFmtId="0" fontId="73" fillId="4" borderId="21">
      <alignment horizontal="center"/>
    </xf>
    <xf numFmtId="0" fontId="82" fillId="0" borderId="0">
      <alignment vertical="top"/>
    </xf>
    <xf numFmtId="0" fontId="1" fillId="0" borderId="0"/>
    <xf numFmtId="0" fontId="2" fillId="0" borderId="0"/>
    <xf numFmtId="197" fontId="77" fillId="0" borderId="0" applyFont="0" applyFill="0" applyBorder="0"/>
    <xf numFmtId="0" fontId="83" fillId="0" borderId="0">
      <alignment vertical="top"/>
    </xf>
    <xf numFmtId="0" fontId="84" fillId="0" borderId="0"/>
    <xf numFmtId="0" fontId="77" fillId="6" borderId="23"/>
    <xf numFmtId="0" fontId="78" fillId="1" borderId="23"/>
    <xf numFmtId="193" fontId="85" fillId="0" borderId="0">
      <alignment vertical="top"/>
    </xf>
    <xf numFmtId="0" fontId="77" fillId="0" borderId="0" applyFill="0" applyBorder="0" applyAlignment="0" applyProtection="0"/>
    <xf numFmtId="0" fontId="89" fillId="0" borderId="0"/>
    <xf numFmtId="188" fontId="85" fillId="0" borderId="0">
      <alignment vertical="top"/>
    </xf>
    <xf numFmtId="194" fontId="85" fillId="0" borderId="0">
      <alignment vertical="top"/>
    </xf>
    <xf numFmtId="3" fontId="86" fillId="6" borderId="23" applyProtection="0"/>
    <xf numFmtId="0" fontId="87" fillId="0" borderId="0"/>
    <xf numFmtId="189" fontId="88" fillId="0" borderId="0"/>
    <xf numFmtId="190" fontId="88" fillId="0" borderId="0"/>
    <xf numFmtId="191" fontId="88" fillId="0" borderId="0"/>
    <xf numFmtId="192" fontId="88" fillId="0" borderId="0"/>
    <xf numFmtId="173" fontId="32" fillId="0" borderId="0"/>
    <xf numFmtId="0" fontId="2" fillId="0" borderId="0"/>
    <xf numFmtId="175" fontId="2" fillId="0" borderId="0" applyFont="0" applyFill="0" applyBorder="0" applyAlignment="0" applyProtection="0"/>
  </cellStyleXfs>
  <cellXfs count="430">
    <xf numFmtId="0" fontId="0" fillId="0" borderId="0" xfId="0"/>
    <xf numFmtId="0" fontId="3" fillId="0" borderId="0" xfId="0" applyFont="1"/>
    <xf numFmtId="0" fontId="3" fillId="0" borderId="0" xfId="0" applyFont="1" applyAlignment="1">
      <alignment horizontal="right"/>
    </xf>
    <xf numFmtId="0" fontId="4" fillId="0" borderId="0" xfId="0" applyFont="1"/>
    <xf numFmtId="0" fontId="5" fillId="0" borderId="0" xfId="0" applyFont="1"/>
    <xf numFmtId="0" fontId="4" fillId="0" borderId="3" xfId="0" applyFont="1" applyBorder="1" applyAlignment="1">
      <alignment horizontal="right" vertical="center" wrapText="1"/>
    </xf>
    <xf numFmtId="0" fontId="4" fillId="0" borderId="4" xfId="0" applyFont="1" applyBorder="1" applyAlignment="1">
      <alignment horizontal="right" vertical="center" wrapText="1"/>
    </xf>
    <xf numFmtId="0" fontId="4" fillId="0" borderId="5" xfId="0" applyFont="1" applyBorder="1" applyAlignment="1">
      <alignment horizontal="right" vertical="center" wrapText="1"/>
    </xf>
    <xf numFmtId="0" fontId="3" fillId="0" borderId="0" xfId="0" applyFont="1" applyAlignment="1">
      <alignment horizontal="right" vertical="center" wrapText="1"/>
    </xf>
    <xf numFmtId="0" fontId="4" fillId="0" borderId="0" xfId="0" applyFont="1" applyAlignment="1">
      <alignment horizontal="right" vertical="center" wrapText="1"/>
    </xf>
    <xf numFmtId="164" fontId="3" fillId="0" borderId="6" xfId="0" applyNumberFormat="1" applyFont="1" applyBorder="1" applyAlignment="1">
      <alignment horizontal="right"/>
    </xf>
    <xf numFmtId="164" fontId="3" fillId="0" borderId="0" xfId="0" applyNumberFormat="1" applyFont="1" applyBorder="1" applyAlignment="1">
      <alignment horizontal="right"/>
    </xf>
    <xf numFmtId="164" fontId="3" fillId="0" borderId="7" xfId="0" applyNumberFormat="1" applyFont="1" applyBorder="1" applyAlignment="1">
      <alignment horizontal="right"/>
    </xf>
    <xf numFmtId="164" fontId="3" fillId="0" borderId="8" xfId="0" applyNumberFormat="1" applyFont="1" applyBorder="1" applyAlignment="1">
      <alignment horizontal="right"/>
    </xf>
    <xf numFmtId="164" fontId="3" fillId="0" borderId="9" xfId="0" applyNumberFormat="1" applyFont="1" applyBorder="1" applyAlignment="1">
      <alignment horizontal="right"/>
    </xf>
    <xf numFmtId="164" fontId="3" fillId="0" borderId="10" xfId="0" applyNumberFormat="1" applyFont="1" applyBorder="1" applyAlignment="1">
      <alignment horizontal="right"/>
    </xf>
    <xf numFmtId="164" fontId="3" fillId="0" borderId="11" xfId="0" applyNumberFormat="1" applyFont="1" applyBorder="1" applyAlignment="1">
      <alignment horizontal="right"/>
    </xf>
    <xf numFmtId="164" fontId="3" fillId="0" borderId="12" xfId="0" applyNumberFormat="1" applyFont="1" applyBorder="1" applyAlignment="1">
      <alignment horizontal="right"/>
    </xf>
    <xf numFmtId="164" fontId="3" fillId="0" borderId="13" xfId="0" applyNumberFormat="1" applyFont="1" applyBorder="1" applyAlignment="1">
      <alignment horizontal="right"/>
    </xf>
    <xf numFmtId="0" fontId="3" fillId="0" borderId="0" xfId="0" applyFont="1" applyAlignment="1">
      <alignment horizontal="right" vertical="center"/>
    </xf>
    <xf numFmtId="0" fontId="4" fillId="0" borderId="8" xfId="0" applyFont="1" applyBorder="1"/>
    <xf numFmtId="0" fontId="4" fillId="0" borderId="6" xfId="0" applyFont="1" applyBorder="1"/>
    <xf numFmtId="0" fontId="4" fillId="0" borderId="11" xfId="0" applyFont="1" applyBorder="1"/>
    <xf numFmtId="0" fontId="8" fillId="0" borderId="0" xfId="0" applyFont="1"/>
    <xf numFmtId="0" fontId="4" fillId="0" borderId="1" xfId="0" applyFont="1" applyBorder="1" applyAlignment="1">
      <alignment horizontal="center" vertical="center" wrapText="1"/>
    </xf>
    <xf numFmtId="0" fontId="3" fillId="0" borderId="0" xfId="0" applyFont="1" applyAlignment="1">
      <alignment vertical="center"/>
    </xf>
    <xf numFmtId="0" fontId="3" fillId="0" borderId="14" xfId="0" applyFont="1" applyBorder="1" applyAlignment="1">
      <alignment horizontal="center"/>
    </xf>
    <xf numFmtId="0" fontId="3" fillId="0" borderId="0" xfId="0" applyFont="1" applyAlignment="1">
      <alignment horizontal="center"/>
    </xf>
    <xf numFmtId="0" fontId="3" fillId="0" borderId="15" xfId="0" applyFont="1" applyBorder="1" applyAlignment="1">
      <alignment horizontal="center"/>
    </xf>
    <xf numFmtId="0" fontId="3" fillId="0" borderId="0" xfId="0" applyFont="1" applyAlignment="1">
      <alignment horizontal="center" vertical="center"/>
    </xf>
    <xf numFmtId="0" fontId="4" fillId="0" borderId="2" xfId="0" applyFont="1" applyBorder="1" applyAlignment="1">
      <alignment horizontal="center"/>
    </xf>
    <xf numFmtId="0" fontId="4" fillId="0" borderId="2" xfId="0" applyFont="1" applyBorder="1"/>
    <xf numFmtId="0" fontId="4" fillId="0" borderId="11" xfId="0" applyFont="1" applyBorder="1" applyAlignment="1">
      <alignment horizontal="right" vertical="center" wrapText="1"/>
    </xf>
    <xf numFmtId="0" fontId="4" fillId="0" borderId="12" xfId="0" applyFont="1" applyBorder="1" applyAlignment="1">
      <alignment horizontal="right" vertical="center" wrapText="1"/>
    </xf>
    <xf numFmtId="0" fontId="4" fillId="0" borderId="13" xfId="0" applyFont="1" applyBorder="1" applyAlignment="1">
      <alignment horizontal="right" vertical="center" wrapText="1"/>
    </xf>
    <xf numFmtId="0" fontId="4" fillId="0" borderId="2" xfId="0" applyFont="1" applyBorder="1" applyAlignment="1">
      <alignment horizontal="right" vertical="center" wrapText="1"/>
    </xf>
    <xf numFmtId="0" fontId="3" fillId="0" borderId="0" xfId="0" applyFont="1" applyAlignment="1">
      <alignment vertical="center" wrapText="1"/>
    </xf>
    <xf numFmtId="0" fontId="3" fillId="0" borderId="7" xfId="0" applyFont="1" applyBorder="1"/>
    <xf numFmtId="0" fontId="3" fillId="0" borderId="6" xfId="0" applyFont="1" applyBorder="1"/>
    <xf numFmtId="0" fontId="3" fillId="0" borderId="0" xfId="0" applyFont="1" applyBorder="1"/>
    <xf numFmtId="0" fontId="3" fillId="0" borderId="2" xfId="0" applyFont="1" applyBorder="1" applyAlignment="1">
      <alignment horizontal="center"/>
    </xf>
    <xf numFmtId="164" fontId="3" fillId="0" borderId="0" xfId="0" applyNumberFormat="1" applyFont="1"/>
    <xf numFmtId="164" fontId="3" fillId="0" borderId="7" xfId="0" applyNumberFormat="1" applyFont="1" applyBorder="1"/>
    <xf numFmtId="164" fontId="3" fillId="0" borderId="6" xfId="0" applyNumberFormat="1" applyFont="1" applyBorder="1"/>
    <xf numFmtId="164" fontId="3" fillId="0" borderId="0" xfId="0" applyNumberFormat="1" applyFont="1" applyBorder="1"/>
    <xf numFmtId="164" fontId="3" fillId="0" borderId="12" xfId="0" applyNumberFormat="1" applyFont="1" applyBorder="1"/>
    <xf numFmtId="164" fontId="3" fillId="0" borderId="13" xfId="0" applyNumberFormat="1" applyFont="1" applyBorder="1"/>
    <xf numFmtId="164" fontId="3" fillId="0" borderId="11" xfId="0" applyNumberFormat="1" applyFont="1" applyBorder="1"/>
    <xf numFmtId="0" fontId="10" fillId="0" borderId="2" xfId="0" applyFont="1" applyBorder="1" applyAlignment="1">
      <alignment horizontal="center" vertical="center" wrapText="1"/>
    </xf>
    <xf numFmtId="0" fontId="11" fillId="0" borderId="0" xfId="0" applyFont="1"/>
    <xf numFmtId="0" fontId="3" fillId="0" borderId="16" xfId="0" applyFont="1" applyBorder="1"/>
    <xf numFmtId="0" fontId="4" fillId="0" borderId="15" xfId="0" applyFont="1" applyBorder="1" applyAlignment="1">
      <alignment horizontal="center" vertical="center"/>
    </xf>
    <xf numFmtId="0" fontId="4" fillId="0" borderId="1" xfId="0" applyFont="1" applyBorder="1" applyAlignment="1">
      <alignment horizontal="right" vertical="center" wrapText="1"/>
    </xf>
    <xf numFmtId="0" fontId="3" fillId="0" borderId="8" xfId="0" applyFont="1" applyBorder="1" applyAlignment="1">
      <alignment horizontal="right"/>
    </xf>
    <xf numFmtId="0" fontId="3" fillId="0" borderId="9" xfId="0" applyFont="1" applyBorder="1" applyAlignment="1">
      <alignment horizontal="right"/>
    </xf>
    <xf numFmtId="0" fontId="3" fillId="0" borderId="10" xfId="0" applyFont="1" applyBorder="1" applyAlignment="1">
      <alignment horizontal="right"/>
    </xf>
    <xf numFmtId="164" fontId="3" fillId="0" borderId="14" xfId="0" applyNumberFormat="1" applyFont="1" applyBorder="1" applyAlignment="1">
      <alignment horizontal="right"/>
    </xf>
    <xf numFmtId="164" fontId="3" fillId="0" borderId="0" xfId="0" applyNumberFormat="1" applyFont="1" applyAlignment="1">
      <alignment horizontal="right"/>
    </xf>
    <xf numFmtId="164" fontId="3" fillId="0" borderId="15" xfId="0" applyNumberFormat="1" applyFont="1" applyBorder="1" applyAlignment="1">
      <alignment horizontal="right"/>
    </xf>
    <xf numFmtId="164" fontId="3" fillId="0" borderId="0" xfId="0" applyNumberFormat="1" applyFont="1" applyAlignment="1">
      <alignment horizontal="center"/>
    </xf>
    <xf numFmtId="0" fontId="4" fillId="0" borderId="1" xfId="0" applyFont="1" applyBorder="1" applyAlignment="1">
      <alignment horizontal="center" vertical="center"/>
    </xf>
    <xf numFmtId="0" fontId="3" fillId="0" borderId="0" xfId="0" applyFont="1" applyBorder="1" applyAlignment="1">
      <alignment horizontal="center"/>
    </xf>
    <xf numFmtId="164" fontId="5" fillId="0" borderId="1" xfId="0" applyNumberFormat="1" applyFont="1" applyBorder="1" applyAlignment="1">
      <alignment vertical="center" wrapText="1"/>
    </xf>
    <xf numFmtId="164" fontId="4" fillId="0" borderId="1" xfId="0" applyNumberFormat="1" applyFont="1" applyBorder="1" applyAlignment="1">
      <alignment horizontal="left" vertical="center" wrapText="1"/>
    </xf>
    <xf numFmtId="164" fontId="4" fillId="0" borderId="4" xfId="0" applyNumberFormat="1" applyFont="1" applyBorder="1" applyAlignment="1">
      <alignment horizontal="center" vertical="center" wrapText="1"/>
    </xf>
    <xf numFmtId="164" fontId="4" fillId="0" borderId="5" xfId="0" applyNumberFormat="1" applyFont="1" applyBorder="1" applyAlignment="1">
      <alignment horizontal="center" vertical="center" wrapText="1"/>
    </xf>
    <xf numFmtId="164" fontId="3" fillId="0" borderId="0" xfId="0" applyNumberFormat="1" applyFont="1" applyAlignment="1">
      <alignment horizontal="center" vertical="center" wrapText="1"/>
    </xf>
    <xf numFmtId="164" fontId="3" fillId="0" borderId="0" xfId="0" applyNumberFormat="1" applyFont="1" applyAlignment="1">
      <alignment vertical="center" wrapText="1"/>
    </xf>
    <xf numFmtId="164" fontId="4" fillId="0" borderId="3" xfId="0" applyNumberFormat="1" applyFont="1" applyBorder="1" applyAlignment="1">
      <alignment horizontal="center" vertical="center" wrapText="1"/>
    </xf>
    <xf numFmtId="0" fontId="3" fillId="0" borderId="14" xfId="0" applyFont="1" applyBorder="1" applyAlignment="1">
      <alignment horizontal="left"/>
    </xf>
    <xf numFmtId="164" fontId="3" fillId="0" borderId="0" xfId="0" applyNumberFormat="1" applyFont="1" applyBorder="1" applyAlignment="1">
      <alignment horizontal="center"/>
    </xf>
    <xf numFmtId="164" fontId="3" fillId="0" borderId="7" xfId="0" applyNumberFormat="1" applyFont="1" applyBorder="1" applyAlignment="1">
      <alignment horizontal="center"/>
    </xf>
    <xf numFmtId="164" fontId="3" fillId="0" borderId="6" xfId="0" applyNumberFormat="1" applyFont="1" applyBorder="1" applyAlignment="1">
      <alignment horizontal="center"/>
    </xf>
    <xf numFmtId="0" fontId="3" fillId="0" borderId="15" xfId="0" applyFont="1" applyBorder="1" applyAlignment="1">
      <alignment horizontal="left"/>
    </xf>
    <xf numFmtId="164" fontId="3" fillId="0" borderId="12" xfId="0" applyNumberFormat="1" applyFont="1" applyBorder="1" applyAlignment="1">
      <alignment horizontal="center"/>
    </xf>
    <xf numFmtId="164" fontId="3" fillId="0" borderId="13" xfId="0" applyNumberFormat="1" applyFont="1" applyBorder="1" applyAlignment="1">
      <alignment horizontal="center"/>
    </xf>
    <xf numFmtId="164" fontId="3" fillId="0" borderId="11" xfId="0" applyNumberFormat="1" applyFont="1" applyBorder="1" applyAlignment="1">
      <alignment horizontal="center"/>
    </xf>
    <xf numFmtId="164" fontId="3" fillId="0" borderId="0" xfId="0" applyNumberFormat="1" applyFont="1" applyAlignment="1">
      <alignment horizontal="left"/>
    </xf>
    <xf numFmtId="164" fontId="4" fillId="0" borderId="1" xfId="0" applyNumberFormat="1" applyFont="1" applyBorder="1" applyAlignment="1">
      <alignment horizontal="center" vertical="center" wrapText="1"/>
    </xf>
    <xf numFmtId="164" fontId="3" fillId="0" borderId="14" xfId="0" applyNumberFormat="1" applyFont="1" applyBorder="1" applyAlignment="1">
      <alignment horizontal="center"/>
    </xf>
    <xf numFmtId="0" fontId="14" fillId="0" borderId="0" xfId="0" applyFont="1"/>
    <xf numFmtId="0" fontId="4" fillId="0" borderId="8" xfId="0" applyFont="1" applyBorder="1" applyAlignment="1">
      <alignment horizontal="right" vertical="center" wrapText="1"/>
    </xf>
    <xf numFmtId="0" fontId="4" fillId="0" borderId="9" xfId="0" applyFont="1" applyBorder="1" applyAlignment="1">
      <alignment horizontal="right" vertical="center" wrapText="1"/>
    </xf>
    <xf numFmtId="0" fontId="4" fillId="0" borderId="10" xfId="0" applyFont="1" applyBorder="1" applyAlignment="1">
      <alignment horizontal="right" vertical="center" wrapText="1"/>
    </xf>
    <xf numFmtId="0" fontId="14" fillId="0" borderId="0" xfId="0" applyFont="1" applyAlignment="1">
      <alignment horizontal="right" vertical="center"/>
    </xf>
    <xf numFmtId="0" fontId="3" fillId="0" borderId="14" xfId="0" applyFont="1" applyBorder="1"/>
    <xf numFmtId="10" fontId="3" fillId="0" borderId="6" xfId="0" applyNumberFormat="1" applyFont="1" applyBorder="1"/>
    <xf numFmtId="2" fontId="3" fillId="0" borderId="0" xfId="0" applyNumberFormat="1" applyFont="1" applyBorder="1"/>
    <xf numFmtId="2" fontId="3" fillId="0" borderId="7" xfId="0" applyNumberFormat="1" applyFont="1" applyBorder="1"/>
    <xf numFmtId="2" fontId="3" fillId="0" borderId="6" xfId="0" applyNumberFormat="1" applyFont="1" applyBorder="1"/>
    <xf numFmtId="9" fontId="3" fillId="0" borderId="0" xfId="2" applyFont="1" applyBorder="1" applyProtection="1"/>
    <xf numFmtId="9" fontId="3" fillId="0" borderId="7" xfId="2" applyFont="1" applyBorder="1" applyProtection="1"/>
    <xf numFmtId="9" fontId="13" fillId="0" borderId="0" xfId="2" applyFont="1" applyBorder="1" applyProtection="1"/>
    <xf numFmtId="9" fontId="13" fillId="0" borderId="7" xfId="2" applyFont="1" applyBorder="1" applyProtection="1"/>
    <xf numFmtId="10" fontId="3" fillId="0" borderId="11" xfId="0" applyNumberFormat="1" applyFont="1" applyBorder="1"/>
    <xf numFmtId="2" fontId="3" fillId="0" borderId="12" xfId="0" applyNumberFormat="1" applyFont="1" applyBorder="1"/>
    <xf numFmtId="2" fontId="3" fillId="0" borderId="11" xfId="0" applyNumberFormat="1" applyFont="1" applyBorder="1"/>
    <xf numFmtId="9" fontId="3" fillId="0" borderId="12" xfId="2" applyFont="1" applyBorder="1" applyProtection="1"/>
    <xf numFmtId="9" fontId="3" fillId="0" borderId="13" xfId="2" applyFont="1" applyBorder="1" applyProtection="1"/>
    <xf numFmtId="9" fontId="13" fillId="0" borderId="12" xfId="2" applyFont="1" applyBorder="1" applyProtection="1"/>
    <xf numFmtId="9" fontId="13" fillId="0" borderId="13" xfId="2" applyFont="1" applyBorder="1" applyProtection="1"/>
    <xf numFmtId="0" fontId="3" fillId="0" borderId="0" xfId="1" applyNumberFormat="1" applyFont="1" applyBorder="1" applyProtection="1"/>
    <xf numFmtId="9" fontId="3" fillId="0" borderId="0" xfId="0" applyNumberFormat="1" applyFont="1"/>
    <xf numFmtId="0" fontId="8" fillId="0" borderId="1" xfId="0" applyFont="1" applyBorder="1" applyAlignment="1">
      <alignment vertical="center"/>
    </xf>
    <xf numFmtId="10" fontId="11" fillId="0" borderId="3" xfId="0" applyNumberFormat="1" applyFont="1" applyBorder="1" applyAlignment="1">
      <alignment vertical="center"/>
    </xf>
    <xf numFmtId="10" fontId="11" fillId="0" borderId="4" xfId="0" applyNumberFormat="1" applyFont="1" applyBorder="1" applyAlignment="1">
      <alignment vertical="center"/>
    </xf>
    <xf numFmtId="10" fontId="11" fillId="0" borderId="5" xfId="0" applyNumberFormat="1" applyFont="1" applyBorder="1" applyAlignment="1">
      <alignment vertical="center"/>
    </xf>
    <xf numFmtId="10" fontId="11" fillId="0" borderId="0" xfId="0" applyNumberFormat="1" applyFont="1" applyAlignment="1">
      <alignment vertical="center"/>
    </xf>
    <xf numFmtId="166" fontId="11" fillId="0" borderId="0" xfId="0" applyNumberFormat="1" applyFont="1" applyAlignment="1">
      <alignment vertical="center"/>
    </xf>
    <xf numFmtId="0" fontId="15" fillId="0" borderId="0" xfId="0" applyFont="1"/>
    <xf numFmtId="0" fontId="16" fillId="0" borderId="0" xfId="0" applyFont="1" applyAlignment="1"/>
    <xf numFmtId="0" fontId="14" fillId="0" borderId="0" xfId="0" applyFont="1" applyAlignment="1">
      <alignment vertical="center"/>
    </xf>
    <xf numFmtId="0" fontId="14" fillId="0" borderId="0" xfId="0" applyFont="1" applyAlignment="1"/>
    <xf numFmtId="0" fontId="4" fillId="0" borderId="12" xfId="0" applyFont="1" applyBorder="1" applyAlignment="1">
      <alignment vertical="center"/>
    </xf>
    <xf numFmtId="0" fontId="3" fillId="0" borderId="12" xfId="0" applyFont="1" applyBorder="1" applyAlignment="1">
      <alignment vertical="center"/>
    </xf>
    <xf numFmtId="0" fontId="18" fillId="0" borderId="0" xfId="0" applyFont="1"/>
    <xf numFmtId="0" fontId="19" fillId="0" borderId="0" xfId="0" applyFont="1"/>
    <xf numFmtId="10" fontId="3" fillId="0" borderId="0" xfId="0" applyNumberFormat="1" applyFont="1"/>
    <xf numFmtId="0" fontId="20" fillId="0" borderId="17" xfId="0" applyFont="1" applyBorder="1" applyAlignment="1">
      <alignment vertical="center"/>
    </xf>
    <xf numFmtId="0" fontId="3" fillId="0" borderId="17" xfId="0" applyFont="1" applyBorder="1" applyAlignment="1">
      <alignment vertical="center"/>
    </xf>
    <xf numFmtId="0" fontId="4" fillId="0" borderId="17" xfId="0" applyFont="1" applyBorder="1" applyAlignment="1">
      <alignment vertical="center"/>
    </xf>
    <xf numFmtId="0" fontId="3" fillId="0" borderId="17" xfId="0" applyFont="1" applyBorder="1"/>
    <xf numFmtId="0" fontId="20" fillId="0" borderId="0" xfId="0" applyFont="1"/>
    <xf numFmtId="0" fontId="22" fillId="0" borderId="0" xfId="0" applyFont="1" applyBorder="1" applyAlignment="1">
      <alignment wrapText="1"/>
    </xf>
    <xf numFmtId="0" fontId="20" fillId="0" borderId="17" xfId="0" applyFont="1" applyBorder="1"/>
    <xf numFmtId="0" fontId="22" fillId="0" borderId="0" xfId="0" applyFont="1"/>
    <xf numFmtId="2" fontId="20" fillId="0" borderId="0" xfId="0" applyNumberFormat="1" applyFont="1" applyBorder="1" applyAlignment="1" applyProtection="1"/>
    <xf numFmtId="0" fontId="22" fillId="0" borderId="17" xfId="0" applyFont="1" applyBorder="1" applyAlignment="1">
      <alignment vertical="center"/>
    </xf>
    <xf numFmtId="0" fontId="22" fillId="0" borderId="17" xfId="0" applyFont="1" applyBorder="1"/>
    <xf numFmtId="0" fontId="14" fillId="0" borderId="17" xfId="0" applyFont="1" applyBorder="1"/>
    <xf numFmtId="1" fontId="23" fillId="0" borderId="0" xfId="3" applyFont="1" applyBorder="1" applyAlignment="1" applyProtection="1">
      <protection locked="0"/>
    </xf>
    <xf numFmtId="0" fontId="14" fillId="0" borderId="0" xfId="0" applyFont="1" applyAlignment="1">
      <alignment horizontal="center"/>
    </xf>
    <xf numFmtId="164" fontId="3" fillId="0" borderId="9" xfId="0" applyNumberFormat="1" applyFont="1" applyBorder="1" applyAlignment="1">
      <alignment horizontal="right" vertical="center"/>
    </xf>
    <xf numFmtId="164" fontId="3" fillId="0" borderId="10" xfId="0" applyNumberFormat="1" applyFont="1" applyBorder="1" applyAlignment="1">
      <alignment horizontal="right" vertical="center"/>
    </xf>
    <xf numFmtId="164" fontId="3" fillId="0" borderId="8" xfId="0" applyNumberFormat="1" applyFont="1" applyBorder="1" applyAlignment="1">
      <alignment horizontal="right" vertical="center"/>
    </xf>
    <xf numFmtId="2" fontId="3" fillId="0" borderId="0" xfId="0" applyNumberFormat="1" applyFont="1" applyBorder="1" applyAlignment="1">
      <alignment horizontal="center"/>
    </xf>
    <xf numFmtId="2" fontId="3" fillId="0" borderId="7" xfId="0" applyNumberFormat="1" applyFont="1" applyBorder="1" applyAlignment="1">
      <alignment horizontal="center"/>
    </xf>
    <xf numFmtId="2" fontId="3" fillId="0" borderId="12" xfId="0" applyNumberFormat="1" applyFont="1" applyBorder="1" applyAlignment="1">
      <alignment horizontal="center"/>
    </xf>
    <xf numFmtId="2" fontId="3" fillId="0" borderId="13" xfId="0" applyNumberFormat="1" applyFont="1" applyBorder="1" applyAlignment="1">
      <alignment horizontal="center"/>
    </xf>
    <xf numFmtId="164" fontId="3" fillId="0" borderId="2" xfId="0" applyNumberFormat="1" applyFont="1" applyBorder="1" applyAlignment="1">
      <alignment horizontal="right"/>
    </xf>
    <xf numFmtId="0" fontId="26" fillId="0" borderId="0" xfId="0" applyFont="1"/>
    <xf numFmtId="0" fontId="28" fillId="0" borderId="0" xfId="0" applyFont="1"/>
    <xf numFmtId="0" fontId="30" fillId="0" borderId="4" xfId="0" applyFont="1" applyBorder="1" applyAlignment="1">
      <alignment horizontal="right" vertical="center" wrapText="1"/>
    </xf>
    <xf numFmtId="0" fontId="30" fillId="0" borderId="5" xfId="0" applyFont="1" applyBorder="1" applyAlignment="1">
      <alignment horizontal="right" vertical="center" wrapText="1"/>
    </xf>
    <xf numFmtId="0" fontId="31" fillId="0" borderId="14" xfId="0" applyFont="1" applyBorder="1" applyAlignment="1">
      <alignment horizontal="center"/>
    </xf>
    <xf numFmtId="0" fontId="31" fillId="0" borderId="15" xfId="0" applyFont="1" applyBorder="1" applyAlignment="1">
      <alignment horizontal="center"/>
    </xf>
    <xf numFmtId="0" fontId="30" fillId="0" borderId="3" xfId="0" applyFont="1" applyBorder="1" applyAlignment="1">
      <alignment horizontal="right" vertical="center" wrapText="1"/>
    </xf>
    <xf numFmtId="0" fontId="30" fillId="0" borderId="2" xfId="0" applyFont="1" applyBorder="1" applyAlignment="1">
      <alignment horizontal="center" vertical="center" wrapText="1"/>
    </xf>
    <xf numFmtId="164" fontId="31" fillId="0" borderId="8" xfId="0" applyNumberFormat="1" applyFont="1" applyBorder="1"/>
    <xf numFmtId="164" fontId="31" fillId="0" borderId="9" xfId="0" applyNumberFormat="1" applyFont="1" applyBorder="1"/>
    <xf numFmtId="164" fontId="31" fillId="0" borderId="10" xfId="0" applyNumberFormat="1" applyFont="1" applyBorder="1"/>
    <xf numFmtId="164" fontId="31" fillId="0" borderId="0" xfId="0" applyNumberFormat="1" applyFont="1" applyAlignment="1">
      <alignment horizontal="center"/>
    </xf>
    <xf numFmtId="164" fontId="31" fillId="0" borderId="6" xfId="0" applyNumberFormat="1" applyFont="1" applyBorder="1"/>
    <xf numFmtId="164" fontId="31" fillId="0" borderId="0" xfId="0" applyNumberFormat="1" applyFont="1" applyBorder="1"/>
    <xf numFmtId="164" fontId="31" fillId="0" borderId="7" xfId="0" applyNumberFormat="1" applyFont="1" applyBorder="1"/>
    <xf numFmtId="164" fontId="31" fillId="0" borderId="11" xfId="0" applyNumberFormat="1" applyFont="1" applyBorder="1"/>
    <xf numFmtId="164" fontId="31" fillId="0" borderId="12" xfId="0" applyNumberFormat="1" applyFont="1" applyBorder="1"/>
    <xf numFmtId="164" fontId="31" fillId="0" borderId="13" xfId="0" applyNumberFormat="1" applyFont="1" applyBorder="1"/>
    <xf numFmtId="0" fontId="31" fillId="0" borderId="2" xfId="0" applyFont="1" applyBorder="1" applyAlignment="1">
      <alignment horizontal="center"/>
    </xf>
    <xf numFmtId="172" fontId="35" fillId="0" borderId="0" xfId="67" applyNumberFormat="1" applyFont="1"/>
    <xf numFmtId="173" fontId="35" fillId="0" borderId="0" xfId="67" applyNumberFormat="1" applyFont="1"/>
    <xf numFmtId="174" fontId="35" fillId="0" borderId="0" xfId="67" applyNumberFormat="1" applyFont="1" applyAlignment="1">
      <alignment horizontal="right"/>
    </xf>
    <xf numFmtId="172" fontId="35" fillId="0" borderId="17" xfId="67" applyNumberFormat="1" applyFont="1" applyBorder="1"/>
    <xf numFmtId="173" fontId="35" fillId="0" borderId="17" xfId="67" applyNumberFormat="1" applyFont="1" applyBorder="1"/>
    <xf numFmtId="2" fontId="14" fillId="0" borderId="0" xfId="0" applyNumberFormat="1" applyFont="1"/>
    <xf numFmtId="0" fontId="28" fillId="0" borderId="0" xfId="0" applyFont="1" applyAlignment="1">
      <alignment vertical="center"/>
    </xf>
    <xf numFmtId="2" fontId="20" fillId="0" borderId="0" xfId="0" applyNumberFormat="1" applyFont="1"/>
    <xf numFmtId="0" fontId="40" fillId="0" borderId="0" xfId="69" applyFont="1" applyAlignment="1">
      <alignment horizontal="left"/>
    </xf>
    <xf numFmtId="174" fontId="41" fillId="0" borderId="0" xfId="70" applyNumberFormat="1" applyFont="1" applyAlignment="1">
      <alignment horizontal="right"/>
    </xf>
    <xf numFmtId="0" fontId="3" fillId="0" borderId="8" xfId="0" applyNumberFormat="1" applyFont="1" applyBorder="1" applyAlignment="1">
      <alignment horizontal="right"/>
    </xf>
    <xf numFmtId="0" fontId="3" fillId="0" borderId="6" xfId="0" applyNumberFormat="1" applyFont="1" applyBorder="1" applyAlignment="1">
      <alignment horizontal="right"/>
    </xf>
    <xf numFmtId="0" fontId="3" fillId="0" borderId="11" xfId="0" applyNumberFormat="1" applyFont="1" applyBorder="1" applyAlignment="1">
      <alignment horizontal="right"/>
    </xf>
    <xf numFmtId="0" fontId="3" fillId="0" borderId="10" xfId="0" applyFont="1" applyBorder="1"/>
    <xf numFmtId="0" fontId="3" fillId="0" borderId="13" xfId="0" applyFont="1" applyBorder="1"/>
    <xf numFmtId="0" fontId="31" fillId="0" borderId="0" xfId="0" applyFont="1"/>
    <xf numFmtId="0" fontId="4" fillId="0" borderId="6" xfId="0" applyFont="1" applyBorder="1" applyAlignment="1">
      <alignment horizontal="right" vertical="center" wrapText="1"/>
    </xf>
    <xf numFmtId="0" fontId="4" fillId="0" borderId="0" xfId="0" applyFont="1" applyBorder="1" applyAlignment="1">
      <alignment horizontal="right" vertical="center" wrapText="1"/>
    </xf>
    <xf numFmtId="0" fontId="4" fillId="0" borderId="7" xfId="0" applyFont="1" applyBorder="1" applyAlignment="1">
      <alignment horizontal="right" vertical="center" wrapText="1"/>
    </xf>
    <xf numFmtId="0" fontId="0" fillId="0" borderId="9" xfId="0" applyBorder="1"/>
    <xf numFmtId="0" fontId="3" fillId="0" borderId="10" xfId="0" applyFont="1" applyBorder="1" applyAlignment="1">
      <alignment horizontal="center"/>
    </xf>
    <xf numFmtId="0" fontId="0" fillId="0" borderId="8" xfId="0" applyBorder="1"/>
    <xf numFmtId="0" fontId="3" fillId="0" borderId="8" xfId="0" applyFont="1" applyBorder="1"/>
    <xf numFmtId="0" fontId="0" fillId="0" borderId="10" xfId="0" applyBorder="1"/>
    <xf numFmtId="10" fontId="3" fillId="0" borderId="0" xfId="0" applyNumberFormat="1" applyFont="1" applyBorder="1"/>
    <xf numFmtId="2" fontId="3" fillId="0" borderId="0" xfId="1" applyNumberFormat="1" applyFont="1" applyBorder="1" applyProtection="1"/>
    <xf numFmtId="2" fontId="3" fillId="0" borderId="12" xfId="1" applyNumberFormat="1" applyFont="1" applyBorder="1" applyProtection="1"/>
    <xf numFmtId="164" fontId="3" fillId="0" borderId="15" xfId="0" applyNumberFormat="1" applyFont="1" applyBorder="1" applyAlignment="1">
      <alignment horizontal="center"/>
    </xf>
    <xf numFmtId="0" fontId="3" fillId="0" borderId="0" xfId="0" applyNumberFormat="1" applyFont="1" applyBorder="1" applyAlignment="1">
      <alignment horizontal="right"/>
    </xf>
    <xf numFmtId="1" fontId="34" fillId="0" borderId="12" xfId="66" applyNumberFormat="1" applyFont="1" applyBorder="1" applyAlignment="1">
      <alignment horizontal="right"/>
    </xf>
    <xf numFmtId="0" fontId="35" fillId="0" borderId="9" xfId="0" applyFont="1" applyBorder="1"/>
    <xf numFmtId="0" fontId="34" fillId="0" borderId="12" xfId="0" applyFont="1" applyBorder="1" applyAlignment="1">
      <alignment horizontal="center" vertical="center"/>
    </xf>
    <xf numFmtId="2" fontId="3" fillId="0" borderId="11" xfId="0" applyNumberFormat="1" applyFont="1" applyBorder="1" applyAlignment="1">
      <alignment horizontal="center"/>
    </xf>
    <xf numFmtId="164" fontId="3" fillId="0" borderId="15" xfId="0" applyNumberFormat="1" applyFont="1" applyBorder="1"/>
    <xf numFmtId="0" fontId="34" fillId="0" borderId="0" xfId="0" applyFont="1"/>
    <xf numFmtId="170" fontId="35" fillId="0" borderId="0" xfId="0" applyNumberFormat="1" applyFont="1"/>
    <xf numFmtId="0" fontId="35" fillId="0" borderId="0" xfId="0" applyFont="1"/>
    <xf numFmtId="170" fontId="35" fillId="0" borderId="0" xfId="1" applyNumberFormat="1" applyFont="1" applyBorder="1"/>
    <xf numFmtId="170" fontId="34" fillId="0" borderId="0" xfId="0" applyNumberFormat="1" applyFont="1"/>
    <xf numFmtId="170" fontId="34" fillId="0" borderId="0" xfId="1" applyNumberFormat="1" applyFont="1" applyBorder="1" applyAlignment="1">
      <alignment vertical="center"/>
    </xf>
    <xf numFmtId="170" fontId="34" fillId="0" borderId="0" xfId="0" applyNumberFormat="1" applyFont="1" applyAlignment="1">
      <alignment vertical="center"/>
    </xf>
    <xf numFmtId="170" fontId="34" fillId="0" borderId="0" xfId="1" applyNumberFormat="1" applyFont="1" applyBorder="1"/>
    <xf numFmtId="170" fontId="34" fillId="0" borderId="0" xfId="1" applyNumberFormat="1" applyFont="1"/>
    <xf numFmtId="0" fontId="34" fillId="0" borderId="17" xfId="0" applyFont="1" applyBorder="1"/>
    <xf numFmtId="170" fontId="34" fillId="0" borderId="17" xfId="0" applyNumberFormat="1" applyFont="1" applyBorder="1"/>
    <xf numFmtId="0" fontId="57" fillId="0" borderId="0" xfId="0" applyFont="1"/>
    <xf numFmtId="0" fontId="58" fillId="0" borderId="0" xfId="0" applyFont="1"/>
    <xf numFmtId="167" fontId="0" fillId="0" borderId="0" xfId="0" applyNumberFormat="1"/>
    <xf numFmtId="168" fontId="0" fillId="0" borderId="0" xfId="0" applyNumberFormat="1"/>
    <xf numFmtId="176" fontId="0" fillId="0" borderId="0" xfId="0" applyNumberFormat="1"/>
    <xf numFmtId="0" fontId="53" fillId="3" borderId="0" xfId="78" applyFont="1" applyFill="1"/>
    <xf numFmtId="0" fontId="54" fillId="3" borderId="0" xfId="0" applyFont="1" applyFill="1" applyAlignment="1">
      <alignment vertical="center"/>
    </xf>
    <xf numFmtId="0" fontId="34" fillId="0" borderId="17" xfId="0" applyFont="1" applyBorder="1" applyAlignment="1">
      <alignment vertical="center"/>
    </xf>
    <xf numFmtId="0" fontId="46" fillId="0" borderId="17" xfId="0" applyFont="1" applyBorder="1" applyAlignment="1">
      <alignment vertical="center"/>
    </xf>
    <xf numFmtId="0" fontId="0" fillId="0" borderId="17" xfId="0" applyBorder="1"/>
    <xf numFmtId="0" fontId="46" fillId="0" borderId="17" xfId="0" applyFont="1" applyBorder="1" applyAlignment="1">
      <alignment horizontal="right" vertical="center"/>
    </xf>
    <xf numFmtId="0" fontId="59" fillId="0" borderId="0" xfId="0" applyFont="1"/>
    <xf numFmtId="0" fontId="33" fillId="0" borderId="0" xfId="0" applyFont="1" applyAlignment="1">
      <alignment vertical="center"/>
    </xf>
    <xf numFmtId="0" fontId="2" fillId="0" borderId="0" xfId="0" applyFont="1"/>
    <xf numFmtId="1" fontId="20" fillId="0" borderId="0" xfId="3" applyFont="1" applyAlignment="1" applyProtection="1">
      <alignment horizontal="right" wrapText="1"/>
    </xf>
    <xf numFmtId="1" fontId="20" fillId="0" borderId="17" xfId="0" applyNumberFormat="1" applyFont="1" applyBorder="1"/>
    <xf numFmtId="10" fontId="12" fillId="0" borderId="0" xfId="2" applyNumberFormat="1"/>
    <xf numFmtId="10" fontId="12" fillId="0" borderId="17" xfId="2" applyNumberFormat="1" applyBorder="1"/>
    <xf numFmtId="10" fontId="34" fillId="0" borderId="17" xfId="0" applyNumberFormat="1" applyFont="1" applyBorder="1"/>
    <xf numFmtId="10" fontId="28" fillId="0" borderId="0" xfId="0" applyNumberFormat="1" applyFont="1"/>
    <xf numFmtId="0" fontId="60" fillId="0" borderId="0" xfId="82"/>
    <xf numFmtId="0" fontId="59" fillId="0" borderId="0" xfId="82" applyFont="1"/>
    <xf numFmtId="0" fontId="2" fillId="0" borderId="0" xfId="82" applyFont="1"/>
    <xf numFmtId="0" fontId="57" fillId="0" borderId="0" xfId="82" applyFont="1"/>
    <xf numFmtId="0" fontId="58" fillId="0" borderId="0" xfId="82" applyFont="1"/>
    <xf numFmtId="0" fontId="34" fillId="0" borderId="17" xfId="82" applyFont="1" applyBorder="1" applyAlignment="1">
      <alignment vertical="top"/>
    </xf>
    <xf numFmtId="0" fontId="34" fillId="0" borderId="17" xfId="82" applyFont="1" applyBorder="1"/>
    <xf numFmtId="0" fontId="34" fillId="0" borderId="0" xfId="82" applyFont="1"/>
    <xf numFmtId="0" fontId="35" fillId="0" borderId="0" xfId="82" applyFont="1"/>
    <xf numFmtId="0" fontId="34" fillId="0" borderId="17" xfId="82" applyFont="1" applyFill="1" applyBorder="1" applyAlignment="1">
      <alignment vertical="center"/>
    </xf>
    <xf numFmtId="0" fontId="34" fillId="0" borderId="17" xfId="82" applyFont="1" applyBorder="1" applyAlignment="1">
      <alignment vertical="center"/>
    </xf>
    <xf numFmtId="0" fontId="34" fillId="0" borderId="12" xfId="82" applyFont="1" applyBorder="1"/>
    <xf numFmtId="169" fontId="34" fillId="0" borderId="0" xfId="82" applyNumberFormat="1" applyFont="1"/>
    <xf numFmtId="0" fontId="34" fillId="0" borderId="0" xfId="95" applyFont="1"/>
    <xf numFmtId="0" fontId="35" fillId="0" borderId="0" xfId="95" applyFont="1"/>
    <xf numFmtId="0" fontId="35" fillId="0" borderId="17" xfId="82" applyFont="1" applyBorder="1"/>
    <xf numFmtId="0" fontId="34" fillId="0" borderId="17" xfId="95" applyFont="1" applyBorder="1"/>
    <xf numFmtId="0" fontId="58" fillId="0" borderId="17" xfId="82" applyFont="1" applyBorder="1"/>
    <xf numFmtId="1" fontId="34" fillId="0" borderId="12" xfId="66" applyNumberFormat="1" applyFont="1" applyBorder="1" applyAlignment="1" applyProtection="1">
      <alignment horizontal="right"/>
    </xf>
    <xf numFmtId="0" fontId="34" fillId="0" borderId="17" xfId="82" applyFont="1" applyBorder="1" applyAlignment="1">
      <alignment horizontal="right"/>
    </xf>
    <xf numFmtId="0" fontId="60" fillId="0" borderId="17" xfId="82" applyBorder="1"/>
    <xf numFmtId="0" fontId="68" fillId="0" borderId="0" xfId="82" applyFont="1" applyAlignment="1">
      <alignment horizontal="right" wrapText="1"/>
    </xf>
    <xf numFmtId="164" fontId="60" fillId="0" borderId="0" xfId="82" applyNumberFormat="1"/>
    <xf numFmtId="185" fontId="60" fillId="0" borderId="0" xfId="82" applyNumberFormat="1"/>
    <xf numFmtId="170" fontId="35" fillId="0" borderId="0" xfId="82" applyNumberFormat="1" applyFont="1"/>
    <xf numFmtId="170" fontId="34" fillId="0" borderId="0" xfId="82" applyNumberFormat="1" applyFont="1"/>
    <xf numFmtId="170" fontId="60" fillId="0" borderId="0" xfId="82" applyNumberFormat="1"/>
    <xf numFmtId="170" fontId="34" fillId="0" borderId="17" xfId="82" applyNumberFormat="1" applyFont="1" applyBorder="1"/>
    <xf numFmtId="0" fontId="60" fillId="0" borderId="0" xfId="82" applyBorder="1"/>
    <xf numFmtId="0" fontId="53" fillId="3" borderId="0" xfId="78" applyFont="1" applyFill="1" applyBorder="1" applyAlignment="1"/>
    <xf numFmtId="0" fontId="54" fillId="3" borderId="0" xfId="82" applyFont="1" applyFill="1" applyBorder="1" applyAlignment="1">
      <alignment vertical="center"/>
    </xf>
    <xf numFmtId="10" fontId="48" fillId="0" borderId="17" xfId="82" applyNumberFormat="1" applyFont="1" applyBorder="1"/>
    <xf numFmtId="10" fontId="48" fillId="0" borderId="0" xfId="82" applyNumberFormat="1" applyFont="1"/>
    <xf numFmtId="164" fontId="3" fillId="0" borderId="32" xfId="0" applyNumberFormat="1" applyFont="1" applyBorder="1" applyAlignment="1">
      <alignment horizontal="right" vertical="center"/>
    </xf>
    <xf numFmtId="164" fontId="3" fillId="0" borderId="32" xfId="0" applyNumberFormat="1" applyFont="1" applyBorder="1" applyAlignment="1">
      <alignment vertical="center"/>
    </xf>
    <xf numFmtId="164" fontId="11" fillId="0" borderId="25" xfId="0" applyNumberFormat="1" applyFont="1" applyBorder="1"/>
    <xf numFmtId="164" fontId="3" fillId="0" borderId="27" xfId="0" applyNumberFormat="1" applyFont="1" applyBorder="1" applyAlignment="1">
      <alignment vertical="center"/>
    </xf>
    <xf numFmtId="0" fontId="3" fillId="0" borderId="30" xfId="0" applyFont="1" applyBorder="1"/>
    <xf numFmtId="164" fontId="3" fillId="0" borderId="25" xfId="0" applyNumberFormat="1" applyFont="1" applyBorder="1" applyAlignment="1">
      <alignment horizontal="right"/>
    </xf>
    <xf numFmtId="0" fontId="3" fillId="0" borderId="29" xfId="0" applyNumberFormat="1" applyFont="1" applyBorder="1" applyAlignment="1">
      <alignment horizontal="right"/>
    </xf>
    <xf numFmtId="0" fontId="3" fillId="0" borderId="31" xfId="0" applyNumberFormat="1" applyFont="1" applyBorder="1" applyAlignment="1">
      <alignment horizontal="right"/>
    </xf>
    <xf numFmtId="0" fontId="3" fillId="0" borderId="33" xfId="0" applyFont="1" applyBorder="1"/>
    <xf numFmtId="164" fontId="3" fillId="0" borderId="27" xfId="0" applyNumberFormat="1" applyFont="1" applyBorder="1" applyAlignment="1">
      <alignment horizontal="right"/>
    </xf>
    <xf numFmtId="0" fontId="3" fillId="0" borderId="32" xfId="0" applyNumberFormat="1" applyFont="1" applyBorder="1" applyAlignment="1">
      <alignment horizontal="right"/>
    </xf>
    <xf numFmtId="164" fontId="3" fillId="0" borderId="33" xfId="0" applyNumberFormat="1" applyFont="1" applyBorder="1" applyAlignment="1">
      <alignment horizontal="right" vertical="center"/>
    </xf>
    <xf numFmtId="164" fontId="3" fillId="0" borderId="27" xfId="0" applyNumberFormat="1" applyFont="1" applyBorder="1" applyAlignment="1">
      <alignment horizontal="right" vertical="center"/>
    </xf>
    <xf numFmtId="0" fontId="10" fillId="0" borderId="32" xfId="0" applyFont="1" applyBorder="1" applyAlignment="1">
      <alignment horizontal="center" vertical="center" wrapText="1"/>
    </xf>
    <xf numFmtId="164" fontId="11" fillId="0" borderId="30" xfId="0" applyNumberFormat="1" applyFont="1" applyBorder="1" applyAlignment="1">
      <alignment horizontal="right"/>
    </xf>
    <xf numFmtId="164" fontId="11" fillId="0" borderId="29" xfId="0" applyNumberFormat="1" applyFont="1" applyBorder="1" applyAlignment="1">
      <alignment horizontal="right"/>
    </xf>
    <xf numFmtId="0" fontId="8" fillId="0" borderId="29" xfId="0" applyFont="1" applyBorder="1" applyAlignment="1">
      <alignment horizontal="center"/>
    </xf>
    <xf numFmtId="0" fontId="3" fillId="0" borderId="28" xfId="0" applyFont="1" applyBorder="1" applyAlignment="1">
      <alignment horizontal="left"/>
    </xf>
    <xf numFmtId="10" fontId="48" fillId="0" borderId="17" xfId="108" applyNumberFormat="1" applyFont="1" applyBorder="1"/>
    <xf numFmtId="10" fontId="48" fillId="0" borderId="0" xfId="108" applyNumberFormat="1" applyFont="1" applyBorder="1"/>
    <xf numFmtId="0" fontId="2" fillId="0" borderId="0" xfId="108"/>
    <xf numFmtId="0" fontId="2" fillId="0" borderId="0" xfId="108" applyAlignment="1">
      <alignment vertical="center"/>
    </xf>
    <xf numFmtId="0" fontId="2" fillId="0" borderId="0" xfId="108" applyFill="1" applyAlignment="1">
      <alignment vertical="center"/>
    </xf>
    <xf numFmtId="0" fontId="45" fillId="0" borderId="0" xfId="206" applyFont="1" applyFill="1" applyAlignment="1"/>
    <xf numFmtId="0" fontId="47" fillId="0" borderId="0" xfId="108" applyFont="1" applyFill="1" applyAlignment="1">
      <alignment horizontal="right" vertical="center"/>
    </xf>
    <xf numFmtId="0" fontId="2" fillId="0" borderId="0" xfId="206" applyFont="1" applyFill="1" applyAlignment="1"/>
    <xf numFmtId="0" fontId="57" fillId="0" borderId="0" xfId="108" applyFont="1"/>
    <xf numFmtId="0" fontId="58" fillId="0" borderId="0" xfId="108" applyFont="1"/>
    <xf numFmtId="0" fontId="34" fillId="0" borderId="0" xfId="108" applyFont="1" applyAlignment="1">
      <alignment vertical="center"/>
    </xf>
    <xf numFmtId="0" fontId="34" fillId="0" borderId="17" xfId="108" applyFont="1" applyFill="1" applyBorder="1" applyAlignment="1">
      <alignment vertical="center"/>
    </xf>
    <xf numFmtId="0" fontId="34" fillId="0" borderId="25" xfId="108" applyFont="1" applyFill="1" applyBorder="1" applyAlignment="1">
      <alignment horizontal="center"/>
    </xf>
    <xf numFmtId="0" fontId="35" fillId="0" borderId="27" xfId="108" applyFont="1" applyBorder="1"/>
    <xf numFmtId="0" fontId="34" fillId="0" borderId="0" xfId="108" applyFont="1"/>
    <xf numFmtId="1" fontId="34" fillId="0" borderId="0" xfId="108" applyNumberFormat="1" applyFont="1"/>
    <xf numFmtId="1" fontId="34" fillId="0" borderId="27" xfId="108" applyNumberFormat="1" applyFont="1" applyBorder="1"/>
    <xf numFmtId="0" fontId="34" fillId="0" borderId="0" xfId="108" applyFont="1" applyBorder="1"/>
    <xf numFmtId="0" fontId="35" fillId="0" borderId="0" xfId="108" applyFont="1"/>
    <xf numFmtId="0" fontId="34" fillId="0" borderId="17" xfId="108" applyFont="1" applyBorder="1"/>
    <xf numFmtId="0" fontId="34" fillId="0" borderId="0" xfId="108" applyFont="1" applyBorder="1" applyAlignment="1">
      <alignment vertical="center"/>
    </xf>
    <xf numFmtId="0" fontId="48" fillId="0" borderId="17" xfId="206" applyFont="1" applyFill="1" applyBorder="1" applyAlignment="1"/>
    <xf numFmtId="0" fontId="34" fillId="0" borderId="0" xfId="108" applyFont="1" applyFill="1" applyBorder="1" applyAlignment="1">
      <alignment vertical="center"/>
    </xf>
    <xf numFmtId="0" fontId="48" fillId="0" borderId="0" xfId="108" applyFont="1" applyFill="1" applyBorder="1" applyAlignment="1">
      <alignment horizontal="right" vertical="center"/>
    </xf>
    <xf numFmtId="0" fontId="33" fillId="0" borderId="0" xfId="108" applyFont="1"/>
    <xf numFmtId="0" fontId="34" fillId="0" borderId="0" xfId="108" applyFont="1" applyAlignment="1">
      <alignment horizontal="right" vertical="center"/>
    </xf>
    <xf numFmtId="168" fontId="2" fillId="0" borderId="0" xfId="108" applyNumberFormat="1"/>
    <xf numFmtId="0" fontId="35" fillId="0" borderId="0" xfId="108" applyFont="1" applyBorder="1"/>
    <xf numFmtId="0" fontId="34" fillId="0" borderId="19" xfId="206" applyFont="1" applyFill="1" applyBorder="1" applyAlignment="1">
      <alignment vertical="center"/>
    </xf>
    <xf numFmtId="0" fontId="34" fillId="0" borderId="19" xfId="108" applyFont="1" applyFill="1" applyBorder="1" applyAlignment="1">
      <alignment vertical="center"/>
    </xf>
    <xf numFmtId="1" fontId="34" fillId="0" borderId="26" xfId="205" applyNumberFormat="1" applyFont="1" applyBorder="1" applyAlignment="1" applyProtection="1">
      <alignment horizontal="right"/>
    </xf>
    <xf numFmtId="170" fontId="35" fillId="0" borderId="0" xfId="108" applyNumberFormat="1" applyFont="1" applyBorder="1"/>
    <xf numFmtId="170" fontId="35" fillId="0" borderId="0" xfId="108" applyNumberFormat="1" applyFont="1"/>
    <xf numFmtId="170" fontId="2" fillId="0" borderId="0" xfId="108" applyNumberFormat="1" applyAlignment="1">
      <alignment vertical="center"/>
    </xf>
    <xf numFmtId="170" fontId="2" fillId="0" borderId="0" xfId="108" applyNumberFormat="1"/>
    <xf numFmtId="170" fontId="34" fillId="0" borderId="0" xfId="108" applyNumberFormat="1" applyFont="1"/>
    <xf numFmtId="170" fontId="34" fillId="0" borderId="0" xfId="207" applyNumberFormat="1" applyFont="1" applyBorder="1"/>
    <xf numFmtId="170" fontId="34" fillId="0" borderId="0" xfId="108" applyNumberFormat="1" applyFont="1" applyFill="1"/>
    <xf numFmtId="170" fontId="34" fillId="0" borderId="0" xfId="207" applyNumberFormat="1" applyFont="1"/>
    <xf numFmtId="170" fontId="34" fillId="0" borderId="17" xfId="108" applyNumberFormat="1" applyFont="1" applyBorder="1"/>
    <xf numFmtId="170" fontId="34" fillId="0" borderId="17" xfId="108" applyNumberFormat="1" applyFont="1" applyFill="1" applyBorder="1"/>
    <xf numFmtId="1" fontId="34" fillId="0" borderId="0" xfId="108" applyNumberFormat="1" applyFont="1" applyFill="1" applyAlignment="1">
      <alignment horizontal="right"/>
    </xf>
    <xf numFmtId="0" fontId="2" fillId="0" borderId="17" xfId="108" applyBorder="1" applyAlignment="1">
      <alignment vertical="center"/>
    </xf>
    <xf numFmtId="170" fontId="2" fillId="0" borderId="17" xfId="108" applyNumberFormat="1" applyBorder="1" applyAlignment="1">
      <alignment vertical="center"/>
    </xf>
    <xf numFmtId="0" fontId="53" fillId="3" borderId="0" xfId="78" applyFont="1" applyFill="1" applyBorder="1" applyAlignment="1"/>
    <xf numFmtId="0" fontId="54" fillId="3" borderId="0" xfId="108" applyFont="1" applyFill="1" applyBorder="1" applyAlignment="1">
      <alignment vertical="center"/>
    </xf>
    <xf numFmtId="164" fontId="3" fillId="0" borderId="33" xfId="0" applyNumberFormat="1" applyFont="1" applyBorder="1" applyAlignment="1">
      <alignment vertical="center"/>
    </xf>
    <xf numFmtId="164" fontId="11" fillId="0" borderId="29" xfId="0" applyNumberFormat="1" applyFont="1" applyBorder="1"/>
    <xf numFmtId="164" fontId="11" fillId="0" borderId="30" xfId="0" applyNumberFormat="1" applyFont="1" applyBorder="1"/>
    <xf numFmtId="164" fontId="11" fillId="0" borderId="25" xfId="0" applyNumberFormat="1" applyFont="1" applyBorder="1" applyAlignment="1">
      <alignment horizontal="right"/>
    </xf>
    <xf numFmtId="0" fontId="2" fillId="0" borderId="0" xfId="108"/>
    <xf numFmtId="1" fontId="69" fillId="0" borderId="0" xfId="64" applyNumberFormat="1" applyFont="1" applyFill="1" applyAlignment="1">
      <alignment vertical="center"/>
    </xf>
    <xf numFmtId="2" fontId="46" fillId="0" borderId="0" xfId="66" applyNumberFormat="1" applyFont="1" applyFill="1" applyBorder="1" applyAlignment="1" applyProtection="1">
      <alignment vertical="center" wrapText="1"/>
    </xf>
    <xf numFmtId="1" fontId="47" fillId="0" borderId="0" xfId="64" applyNumberFormat="1" applyFont="1" applyFill="1" applyBorder="1" applyAlignment="1" applyProtection="1">
      <protection locked="0"/>
    </xf>
    <xf numFmtId="1" fontId="47" fillId="0" borderId="0" xfId="188" applyNumberFormat="1" applyFont="1" applyFill="1" applyBorder="1"/>
    <xf numFmtId="1" fontId="47" fillId="0" borderId="17" xfId="64" applyNumberFormat="1" applyFont="1" applyFill="1" applyBorder="1" applyAlignment="1" applyProtection="1">
      <protection locked="0"/>
    </xf>
    <xf numFmtId="2" fontId="92" fillId="0" borderId="0" xfId="66" applyNumberFormat="1" applyFont="1" applyFill="1" applyBorder="1" applyAlignment="1" applyProtection="1">
      <alignment vertical="center"/>
      <protection locked="0"/>
    </xf>
    <xf numFmtId="1" fontId="33" fillId="0" borderId="0" xfId="64" applyNumberFormat="1" applyFont="1" applyFill="1" applyBorder="1" applyAlignment="1" applyProtection="1">
      <alignment vertical="center"/>
      <protection locked="0"/>
    </xf>
    <xf numFmtId="1" fontId="2" fillId="0" borderId="0" xfId="64" applyNumberFormat="1" applyFont="1" applyFill="1"/>
    <xf numFmtId="1" fontId="45" fillId="0" borderId="0" xfId="64" applyNumberFormat="1" applyFont="1" applyFill="1" applyAlignment="1">
      <alignment vertical="center"/>
    </xf>
    <xf numFmtId="1" fontId="70" fillId="0" borderId="17" xfId="64" applyNumberFormat="1" applyFont="1" applyFill="1" applyBorder="1" applyAlignment="1" applyProtection="1">
      <alignment vertical="center"/>
      <protection locked="0"/>
    </xf>
    <xf numFmtId="1" fontId="69" fillId="0" borderId="17" xfId="64" applyNumberFormat="1" applyFont="1" applyFill="1" applyBorder="1" applyAlignment="1">
      <alignment vertical="center"/>
    </xf>
    <xf numFmtId="1" fontId="69" fillId="0" borderId="17" xfId="64" applyNumberFormat="1" applyFont="1" applyFill="1" applyBorder="1" applyAlignment="1">
      <alignment horizontal="center" vertical="center"/>
    </xf>
    <xf numFmtId="1" fontId="47" fillId="0" borderId="19" xfId="64" applyNumberFormat="1" applyFont="1" applyFill="1" applyBorder="1" applyAlignment="1" applyProtection="1">
      <protection locked="0"/>
    </xf>
    <xf numFmtId="1" fontId="55" fillId="0" borderId="25" xfId="66" applyNumberFormat="1" applyFont="1" applyFill="1" applyBorder="1" applyAlignment="1" applyProtection="1"/>
    <xf numFmtId="1" fontId="47" fillId="0" borderId="25" xfId="66" applyNumberFormat="1" applyFont="1" applyFill="1" applyBorder="1" applyAlignment="1" applyProtection="1"/>
    <xf numFmtId="1" fontId="34" fillId="0" borderId="26" xfId="65" applyNumberFormat="1" applyFont="1" applyFill="1" applyBorder="1" applyAlignment="1" applyProtection="1">
      <alignment horizontal="center" wrapText="1"/>
    </xf>
    <xf numFmtId="1" fontId="34" fillId="0" borderId="0" xfId="65" applyNumberFormat="1" applyFont="1" applyFill="1" applyBorder="1" applyAlignment="1" applyProtection="1">
      <alignment horizontal="center" wrapText="1"/>
    </xf>
    <xf numFmtId="0" fontId="35" fillId="0" borderId="27" xfId="65" applyFont="1" applyFill="1" applyBorder="1" applyAlignment="1">
      <alignment vertical="center"/>
    </xf>
    <xf numFmtId="0" fontId="35" fillId="0" borderId="27" xfId="65" applyFont="1" applyFill="1" applyBorder="1" applyAlignment="1">
      <alignment vertical="center" wrapText="1"/>
    </xf>
    <xf numFmtId="170" fontId="36" fillId="0" borderId="27" xfId="65" applyNumberFormat="1" applyFont="1" applyFill="1" applyBorder="1" applyAlignment="1">
      <alignment horizontal="right" vertical="center" wrapText="1"/>
    </xf>
    <xf numFmtId="170" fontId="36" fillId="0" borderId="0" xfId="65" applyNumberFormat="1" applyFont="1" applyFill="1" applyBorder="1" applyAlignment="1">
      <alignment horizontal="right" vertical="center" wrapText="1"/>
    </xf>
    <xf numFmtId="170" fontId="35" fillId="0" borderId="27" xfId="66" applyNumberFormat="1" applyFont="1" applyFill="1" applyBorder="1" applyAlignment="1" applyProtection="1">
      <alignment horizontal="right" vertical="center"/>
    </xf>
    <xf numFmtId="170" fontId="35" fillId="0" borderId="0" xfId="66" applyNumberFormat="1" applyFont="1" applyFill="1" applyBorder="1" applyAlignment="1" applyProtection="1">
      <alignment horizontal="right" vertical="center"/>
    </xf>
    <xf numFmtId="0" fontId="34" fillId="0" borderId="25" xfId="65" applyFont="1" applyFill="1" applyBorder="1" applyAlignment="1">
      <alignment vertical="center"/>
    </xf>
    <xf numFmtId="0" fontId="34" fillId="0" borderId="25" xfId="65" applyFont="1" applyFill="1" applyBorder="1" applyAlignment="1">
      <alignment vertical="center" wrapText="1"/>
    </xf>
    <xf numFmtId="170" fontId="36" fillId="0" borderId="25" xfId="65" applyNumberFormat="1" applyFont="1" applyFill="1" applyBorder="1" applyAlignment="1">
      <alignment horizontal="right" vertical="center" wrapText="1"/>
    </xf>
    <xf numFmtId="170" fontId="35" fillId="0" borderId="25" xfId="66" applyNumberFormat="1" applyFont="1" applyFill="1" applyBorder="1" applyAlignment="1" applyProtection="1">
      <alignment horizontal="right" vertical="center"/>
    </xf>
    <xf numFmtId="2" fontId="46" fillId="0" borderId="0" xfId="66" applyNumberFormat="1" applyFont="1" applyFill="1" applyBorder="1" applyAlignment="1" applyProtection="1">
      <alignment vertical="center"/>
    </xf>
    <xf numFmtId="0" fontId="35" fillId="0" borderId="0" xfId="65" applyFont="1" applyFill="1" applyBorder="1" applyAlignment="1">
      <alignment vertical="center"/>
    </xf>
    <xf numFmtId="0" fontId="35" fillId="0" borderId="7" xfId="65" applyFont="1" applyFill="1" applyBorder="1" applyAlignment="1">
      <alignment vertical="center"/>
    </xf>
    <xf numFmtId="0" fontId="34" fillId="0" borderId="0" xfId="65" applyFont="1" applyFill="1" applyBorder="1" applyAlignment="1">
      <alignment vertical="center"/>
    </xf>
    <xf numFmtId="0" fontId="34" fillId="0" borderId="7" xfId="65" applyFont="1" applyFill="1" applyBorder="1" applyAlignment="1">
      <alignment vertical="center" wrapText="1"/>
    </xf>
    <xf numFmtId="2" fontId="71" fillId="0" borderId="0" xfId="66" applyNumberFormat="1" applyFont="1" applyFill="1" applyBorder="1" applyAlignment="1" applyProtection="1">
      <alignment vertical="center"/>
    </xf>
    <xf numFmtId="2" fontId="35" fillId="0" borderId="0" xfId="66" applyNumberFormat="1" applyFont="1" applyFill="1" applyBorder="1" applyAlignment="1" applyProtection="1">
      <alignment vertical="center"/>
      <protection locked="0"/>
    </xf>
    <xf numFmtId="2" fontId="91" fillId="0" borderId="0" xfId="66" applyNumberFormat="1" applyFont="1" applyFill="1" applyBorder="1" applyAlignment="1" applyProtection="1">
      <alignment vertical="center"/>
    </xf>
    <xf numFmtId="170" fontId="34" fillId="0" borderId="0" xfId="65" applyNumberFormat="1" applyFont="1" applyFill="1" applyBorder="1" applyAlignment="1">
      <alignment horizontal="right" vertical="center" wrapText="1"/>
    </xf>
    <xf numFmtId="167" fontId="34" fillId="0" borderId="0" xfId="65" applyNumberFormat="1" applyFont="1" applyFill="1" applyBorder="1" applyAlignment="1">
      <alignment horizontal="right" vertical="center"/>
    </xf>
    <xf numFmtId="170" fontId="34" fillId="0" borderId="0" xfId="66" applyNumberFormat="1" applyFont="1" applyFill="1" applyBorder="1" applyAlignment="1" applyProtection="1">
      <alignment horizontal="right" vertical="center"/>
      <protection locked="0"/>
    </xf>
    <xf numFmtId="2" fontId="48" fillId="0" borderId="0" xfId="66" applyNumberFormat="1" applyFont="1" applyFill="1" applyBorder="1" applyAlignment="1" applyProtection="1">
      <alignment vertical="center"/>
      <protection locked="0"/>
    </xf>
    <xf numFmtId="2" fontId="35" fillId="0" borderId="0" xfId="66" applyNumberFormat="1" applyFont="1" applyFill="1" applyBorder="1" applyAlignment="1" applyProtection="1">
      <alignment vertical="center"/>
    </xf>
    <xf numFmtId="170" fontId="37" fillId="0" borderId="0" xfId="65" applyNumberFormat="1" applyFont="1" applyFill="1" applyBorder="1" applyAlignment="1">
      <alignment horizontal="right" vertical="center" wrapText="1"/>
    </xf>
    <xf numFmtId="170" fontId="34" fillId="0" borderId="0" xfId="66" applyNumberFormat="1" applyFont="1" applyFill="1" applyBorder="1" applyAlignment="1" applyProtection="1">
      <alignment horizontal="right" vertical="center"/>
    </xf>
    <xf numFmtId="2" fontId="48" fillId="0" borderId="0" xfId="66" applyNumberFormat="1" applyFont="1" applyFill="1" applyBorder="1" applyAlignment="1" applyProtection="1">
      <alignment vertical="center"/>
    </xf>
    <xf numFmtId="2" fontId="48" fillId="0" borderId="25" xfId="66" applyNumberFormat="1" applyFont="1" applyFill="1" applyBorder="1" applyAlignment="1" applyProtection="1">
      <alignment vertical="center"/>
    </xf>
    <xf numFmtId="170" fontId="37" fillId="0" borderId="25" xfId="65" applyNumberFormat="1" applyFont="1" applyFill="1" applyBorder="1" applyAlignment="1">
      <alignment horizontal="right" vertical="center" wrapText="1"/>
    </xf>
    <xf numFmtId="170" fontId="34" fillId="0" borderId="25" xfId="66" applyNumberFormat="1" applyFont="1" applyFill="1" applyBorder="1" applyAlignment="1" applyProtection="1">
      <alignment horizontal="right" vertical="center"/>
    </xf>
    <xf numFmtId="1" fontId="34" fillId="0" borderId="0" xfId="66" applyNumberFormat="1" applyFont="1" applyFill="1" applyBorder="1" applyAlignment="1" applyProtection="1">
      <alignment vertical="center" wrapText="1"/>
    </xf>
    <xf numFmtId="0" fontId="34" fillId="0" borderId="0" xfId="65" applyFont="1" applyFill="1" applyBorder="1" applyAlignment="1">
      <alignment vertical="center" wrapText="1"/>
    </xf>
    <xf numFmtId="1" fontId="71" fillId="0" borderId="0" xfId="66" applyNumberFormat="1" applyFont="1" applyFill="1" applyBorder="1" applyAlignment="1" applyProtection="1">
      <alignment vertical="center"/>
    </xf>
    <xf numFmtId="1" fontId="35" fillId="0" borderId="0" xfId="66" applyNumberFormat="1" applyFont="1" applyFill="1" applyBorder="1" applyAlignment="1" applyProtection="1">
      <alignment vertical="center"/>
    </xf>
    <xf numFmtId="1" fontId="48" fillId="0" borderId="0" xfId="66" applyNumberFormat="1" applyFont="1" applyFill="1" applyBorder="1" applyAlignment="1" applyProtection="1">
      <alignment vertical="center"/>
      <protection locked="0"/>
    </xf>
    <xf numFmtId="1" fontId="35" fillId="0" borderId="0" xfId="66" applyNumberFormat="1" applyFont="1" applyFill="1" applyBorder="1" applyAlignment="1" applyProtection="1">
      <alignment vertical="center"/>
      <protection locked="0"/>
    </xf>
    <xf numFmtId="1" fontId="48" fillId="0" borderId="25" xfId="66" applyNumberFormat="1" applyFont="1" applyFill="1" applyBorder="1" applyAlignment="1" applyProtection="1">
      <alignment vertical="center"/>
      <protection locked="0"/>
    </xf>
    <xf numFmtId="1" fontId="35" fillId="0" borderId="0" xfId="64" applyNumberFormat="1" applyFont="1" applyFill="1" applyBorder="1" applyAlignment="1" applyProtection="1">
      <protection locked="0"/>
    </xf>
    <xf numFmtId="170" fontId="34" fillId="0" borderId="0" xfId="65" applyNumberFormat="1" applyFont="1" applyFill="1" applyBorder="1" applyAlignment="1">
      <alignment horizontal="right" vertical="center"/>
    </xf>
    <xf numFmtId="2" fontId="93" fillId="0" borderId="0" xfId="66" applyNumberFormat="1" applyFont="1" applyFill="1" applyBorder="1" applyAlignment="1" applyProtection="1">
      <alignment vertical="center"/>
      <protection locked="0"/>
    </xf>
    <xf numFmtId="2" fontId="48" fillId="0" borderId="25" xfId="66" applyNumberFormat="1" applyFont="1" applyFill="1" applyBorder="1" applyAlignment="1" applyProtection="1">
      <alignment vertical="center"/>
      <protection locked="0"/>
    </xf>
    <xf numFmtId="2" fontId="46" fillId="0" borderId="0" xfId="66" applyNumberFormat="1" applyFont="1" applyFill="1" applyBorder="1" applyAlignment="1" applyProtection="1">
      <alignment vertical="center"/>
      <protection locked="0"/>
    </xf>
    <xf numFmtId="2" fontId="34" fillId="0" borderId="25" xfId="66" applyNumberFormat="1" applyFont="1" applyFill="1" applyBorder="1" applyAlignment="1" applyProtection="1">
      <alignment horizontal="left" vertical="center"/>
      <protection locked="0"/>
    </xf>
    <xf numFmtId="2" fontId="34" fillId="0" borderId="17" xfId="66" applyNumberFormat="1" applyFont="1" applyFill="1" applyBorder="1" applyAlignment="1" applyProtection="1">
      <alignment vertical="center"/>
    </xf>
    <xf numFmtId="170" fontId="35" fillId="0" borderId="17" xfId="66" applyNumberFormat="1" applyFont="1" applyFill="1" applyBorder="1" applyAlignment="1" applyProtection="1">
      <alignment horizontal="right" vertical="center"/>
    </xf>
    <xf numFmtId="170" fontId="36" fillId="0" borderId="17" xfId="65" applyNumberFormat="1" applyFont="1" applyFill="1" applyBorder="1" applyAlignment="1">
      <alignment horizontal="right" vertical="center" wrapText="1"/>
    </xf>
    <xf numFmtId="1" fontId="57" fillId="0" borderId="0" xfId="64" applyNumberFormat="1" applyFont="1" applyFill="1" applyBorder="1" applyAlignment="1" applyProtection="1">
      <protection locked="0"/>
    </xf>
    <xf numFmtId="0" fontId="57" fillId="0" borderId="0" xfId="108" applyFont="1"/>
    <xf numFmtId="0" fontId="58" fillId="0" borderId="0" xfId="108" applyFont="1"/>
    <xf numFmtId="1" fontId="46" fillId="0" borderId="17" xfId="64" applyNumberFormat="1" applyFont="1" applyFill="1" applyBorder="1" applyAlignment="1">
      <alignment vertical="center"/>
    </xf>
    <xf numFmtId="1" fontId="48" fillId="0" borderId="17" xfId="64" applyNumberFormat="1" applyFont="1" applyFill="1" applyBorder="1" applyAlignment="1">
      <alignment horizontal="right" vertical="center"/>
    </xf>
    <xf numFmtId="1" fontId="47" fillId="0" borderId="25" xfId="64" applyNumberFormat="1" applyFont="1" applyFill="1" applyBorder="1" applyAlignment="1" applyProtection="1">
      <protection locked="0"/>
    </xf>
    <xf numFmtId="1" fontId="59" fillId="0" borderId="0" xfId="64" applyNumberFormat="1" applyFont="1" applyFill="1" applyBorder="1" applyAlignment="1" applyProtection="1">
      <protection locked="0"/>
    </xf>
    <xf numFmtId="1" fontId="46" fillId="0" borderId="17" xfId="64" applyNumberFormat="1" applyFont="1" applyFill="1" applyBorder="1" applyAlignment="1">
      <alignment horizontal="center" vertical="center"/>
    </xf>
    <xf numFmtId="0" fontId="48" fillId="0" borderId="0" xfId="108" applyFont="1"/>
    <xf numFmtId="170" fontId="36" fillId="0" borderId="25" xfId="65" applyNumberFormat="1" applyFont="1" applyFill="1" applyBorder="1" applyAlignment="1">
      <alignment horizontal="right" wrapText="1"/>
    </xf>
    <xf numFmtId="170" fontId="36" fillId="0" borderId="0" xfId="65" applyNumberFormat="1" applyFont="1" applyFill="1" applyBorder="1" applyAlignment="1">
      <alignment horizontal="right" wrapText="1"/>
    </xf>
    <xf numFmtId="170" fontId="34" fillId="0" borderId="0" xfId="65" applyNumberFormat="1" applyFont="1" applyFill="1" applyBorder="1" applyAlignment="1">
      <alignment horizontal="right" wrapText="1"/>
    </xf>
    <xf numFmtId="170" fontId="34" fillId="0" borderId="0" xfId="66" applyNumberFormat="1" applyFont="1" applyFill="1" applyBorder="1" applyAlignment="1" applyProtection="1">
      <alignment horizontal="right"/>
      <protection locked="0"/>
    </xf>
    <xf numFmtId="170" fontId="37" fillId="0" borderId="0" xfId="65" applyNumberFormat="1" applyFont="1" applyFill="1" applyBorder="1" applyAlignment="1">
      <alignment horizontal="right" wrapText="1"/>
    </xf>
    <xf numFmtId="170" fontId="37" fillId="0" borderId="25" xfId="65" applyNumberFormat="1" applyFont="1" applyFill="1" applyBorder="1" applyAlignment="1">
      <alignment horizontal="right" wrapText="1"/>
    </xf>
    <xf numFmtId="170" fontId="34" fillId="0" borderId="25" xfId="65" applyNumberFormat="1" applyFont="1" applyFill="1" applyBorder="1" applyAlignment="1">
      <alignment horizontal="right" wrapText="1"/>
    </xf>
    <xf numFmtId="170" fontId="34" fillId="0" borderId="0" xfId="65" applyNumberFormat="1" applyFont="1" applyFill="1" applyBorder="1" applyAlignment="1">
      <alignment horizontal="right"/>
    </xf>
    <xf numFmtId="170" fontId="34" fillId="0" borderId="0" xfId="66" applyNumberFormat="1" applyFont="1" applyFill="1" applyBorder="1" applyAlignment="1" applyProtection="1">
      <alignment horizontal="right"/>
    </xf>
    <xf numFmtId="170" fontId="34" fillId="0" borderId="25" xfId="66" applyNumberFormat="1" applyFont="1" applyFill="1" applyBorder="1" applyAlignment="1" applyProtection="1">
      <alignment horizontal="right"/>
    </xf>
    <xf numFmtId="170" fontId="35" fillId="0" borderId="27" xfId="66" applyNumberFormat="1" applyFont="1" applyFill="1" applyBorder="1" applyAlignment="1" applyProtection="1">
      <alignment horizontal="right"/>
    </xf>
    <xf numFmtId="170" fontId="36" fillId="0" borderId="27" xfId="65" applyNumberFormat="1" applyFont="1" applyFill="1" applyBorder="1" applyAlignment="1">
      <alignment horizontal="right" wrapText="1"/>
    </xf>
    <xf numFmtId="170" fontId="35" fillId="0" borderId="17" xfId="66" applyNumberFormat="1" applyFont="1" applyFill="1" applyBorder="1" applyAlignment="1" applyProtection="1">
      <alignment horizontal="right"/>
    </xf>
    <xf numFmtId="170" fontId="36" fillId="0" borderId="17" xfId="65" applyNumberFormat="1" applyFont="1" applyFill="1" applyBorder="1" applyAlignment="1">
      <alignment horizontal="right" wrapText="1"/>
    </xf>
    <xf numFmtId="0" fontId="33" fillId="0" borderId="0" xfId="108" applyFont="1" applyAlignment="1">
      <alignment horizontal="right"/>
    </xf>
    <xf numFmtId="0" fontId="2" fillId="0" borderId="17" xfId="108" applyBorder="1"/>
    <xf numFmtId="0" fontId="2" fillId="0" borderId="25" xfId="108" applyBorder="1"/>
    <xf numFmtId="0" fontId="34" fillId="0" borderId="0" xfId="108" applyFont="1" applyAlignment="1">
      <alignment horizontal="right"/>
    </xf>
    <xf numFmtId="1" fontId="34" fillId="0" borderId="19" xfId="64" applyNumberFormat="1" applyFont="1" applyFill="1" applyBorder="1" applyAlignment="1">
      <alignment horizontal="center"/>
    </xf>
    <xf numFmtId="0" fontId="34" fillId="0" borderId="0" xfId="108" applyFont="1" applyAlignment="1">
      <alignment horizontal="center"/>
    </xf>
    <xf numFmtId="1" fontId="46" fillId="0" borderId="27" xfId="66" applyNumberFormat="1" applyFont="1" applyFill="1" applyBorder="1" applyAlignment="1" applyProtection="1">
      <alignment vertical="top" wrapText="1"/>
    </xf>
    <xf numFmtId="1" fontId="46" fillId="0" borderId="0" xfId="66" applyNumberFormat="1" applyFont="1" applyFill="1" applyBorder="1" applyAlignment="1" applyProtection="1">
      <alignment vertical="top" wrapText="1"/>
    </xf>
    <xf numFmtId="0" fontId="7" fillId="0" borderId="1" xfId="0" applyFont="1" applyBorder="1" applyAlignment="1">
      <alignment horizontal="center" vertical="center"/>
    </xf>
    <xf numFmtId="0" fontId="7" fillId="0" borderId="2" xfId="0" applyFont="1" applyBorder="1" applyAlignment="1">
      <alignment horizontal="center"/>
    </xf>
    <xf numFmtId="0" fontId="29" fillId="0" borderId="1" xfId="0" applyFont="1" applyBorder="1" applyAlignment="1">
      <alignment horizontal="center"/>
    </xf>
    <xf numFmtId="0" fontId="29" fillId="0" borderId="2" xfId="0" applyFont="1" applyBorder="1" applyAlignment="1">
      <alignment horizontal="center"/>
    </xf>
    <xf numFmtId="0" fontId="9" fillId="0" borderId="1" xfId="0" applyFont="1" applyBorder="1" applyAlignment="1">
      <alignment horizontal="center"/>
    </xf>
    <xf numFmtId="0" fontId="9" fillId="0" borderId="1" xfId="0" applyFont="1" applyBorder="1" applyAlignment="1">
      <alignment horizontal="center" vertical="center"/>
    </xf>
    <xf numFmtId="0" fontId="7" fillId="0" borderId="1" xfId="0" applyFont="1" applyBorder="1" applyAlignment="1">
      <alignment horizontal="center"/>
    </xf>
    <xf numFmtId="0" fontId="17" fillId="0" borderId="0" xfId="0" applyFont="1" applyBorder="1" applyAlignment="1">
      <alignment horizontal="center" vertical="center" wrapText="1"/>
    </xf>
    <xf numFmtId="1" fontId="34" fillId="0" borderId="18" xfId="64" applyNumberFormat="1" applyFont="1" applyFill="1" applyBorder="1" applyAlignment="1">
      <alignment horizontal="center"/>
    </xf>
    <xf numFmtId="0" fontId="34" fillId="0" borderId="19" xfId="108" applyFont="1" applyFill="1" applyBorder="1" applyAlignment="1">
      <alignment horizontal="center" vertical="center" wrapText="1"/>
    </xf>
    <xf numFmtId="15" fontId="42" fillId="0" borderId="0" xfId="0" applyNumberFormat="1" applyFont="1" applyAlignment="1">
      <alignment horizontal="center" vertical="center"/>
    </xf>
  </cellXfs>
  <cellStyles count="208">
    <cellStyle name="+/-" xfId="109" xr:uid="{20CB4C6A-46EC-4E83-9F22-AA3AEAC9558E}"/>
    <cellStyle name="0,0" xfId="110" xr:uid="{F2C152D6-A23B-4737-BBBC-6BB53CCA9A4A}"/>
    <cellStyle name="0,00" xfId="111" xr:uid="{3DCA96A4-E003-4343-808B-C41F2D130020}"/>
    <cellStyle name="1)" xfId="112" xr:uid="{C8606C46-CCAB-4656-AB75-9D803F570F12}"/>
    <cellStyle name="1.000,0" xfId="113" xr:uid="{6F7EC37F-470C-47C3-8C9E-AAAE6B3EC54F}"/>
    <cellStyle name="1dec" xfId="83" xr:uid="{77DA7F5C-E5B6-4118-8849-B9E91DEC325F}"/>
    <cellStyle name="A" xfId="84" xr:uid="{28CBC3A7-DDF3-4388-A89B-CC18EE7B137E}"/>
    <cellStyle name="Afrundet valuta_MEAN92" xfId="85" xr:uid="{AFCA886E-ADC9-432E-BCF0-34B0B80B790D}"/>
    <cellStyle name="AG Bilanz pro PK akt. Jahrc1" xfId="114" xr:uid="{9734A41F-8B98-428F-B326-53512544B123}"/>
    <cellStyle name="AG Bilanz pro PK akt. Jahrc10" xfId="115" xr:uid="{25E5C218-B24A-476C-A8EA-9D6F649EBC15}"/>
    <cellStyle name="AG Bilanz pro PK akt. Jahrc12" xfId="116" xr:uid="{C69A9A8C-EA9C-4A20-AEF7-ED22B2924770}"/>
    <cellStyle name="AG Bilanz pro PK akt. Jahrc2" xfId="117" xr:uid="{DA2EFB9C-D010-4A2C-94B4-3D7A47C0504E}"/>
    <cellStyle name="AG Bilanz pro PK akt. Jahrc3" xfId="118" xr:uid="{96844B5D-68D3-4E2B-9751-56C2E7684028}"/>
    <cellStyle name="AG Bilanz pro PK akt. Jahrc6" xfId="119" xr:uid="{7360C47B-46DD-4BFA-BA4D-2797E060C65A}"/>
    <cellStyle name="AG Bilanz pro PK akt. Jahrc7" xfId="120" xr:uid="{98A140D3-1EC2-41A4-A86E-CAF277C4844D}"/>
    <cellStyle name="AG Bilanz Summe  Anfang-akt. Jahrc1" xfId="121" xr:uid="{BFAFECDD-F72F-4493-84C4-4E9ECADDD4A6}"/>
    <cellStyle name="AG Bilanz Summe  Anfang-akt. Jahrc10" xfId="122" xr:uid="{955074FC-40CE-4AD0-86B9-8E25C76E19F1}"/>
    <cellStyle name="AG Bilanz Summe  Anfang-akt. Jahrc12" xfId="123" xr:uid="{EF4ADA7F-CC41-4FEB-ADEB-619E90237F1E}"/>
    <cellStyle name="AG Bilanz Summe  Anfang-akt. Jahrc2" xfId="124" xr:uid="{0FF033F5-B484-4F20-B347-435DE6D9B6D2}"/>
    <cellStyle name="AG Bilanz Summe  Anfang-akt. Jahrc3" xfId="125" xr:uid="{C9F1953D-BDEC-4C27-8385-E022A0658BB6}"/>
    <cellStyle name="AG Bilanz Summe  Anfang-akt. Jahrc6" xfId="126" xr:uid="{E6ABDFB4-991B-4A70-95A5-B54566645F54}"/>
    <cellStyle name="AG Bilanz Summe  Anfang-akt. Jahrc7" xfId="127" xr:uid="{8C055F27-4A94-42BF-9628-9BFD19670B08}"/>
    <cellStyle name="AG G&amp;V pro PK akt. Jahrc1" xfId="128" xr:uid="{62D71AF3-539D-423D-A999-1ACFA8743750}"/>
    <cellStyle name="AG G&amp;V pro PK akt. Jahrc10" xfId="129" xr:uid="{1081F9DB-7989-430B-B6EE-E7EE73EED3D7}"/>
    <cellStyle name="AG G&amp;V pro PK akt. Jahrc12" xfId="130" xr:uid="{8660CFE6-623E-4C8A-AC90-781E5BF79EF0}"/>
    <cellStyle name="AG G&amp;V pro PK akt. Jahrc2" xfId="131" xr:uid="{5796405F-266D-4E5F-92D7-3B5FD9C30B5A}"/>
    <cellStyle name="AG G&amp;V pro PK akt. Jahrc3" xfId="132" xr:uid="{364961CC-7C19-471D-9831-39A17B53132F}"/>
    <cellStyle name="AG G&amp;V pro PK akt. Jahrc6" xfId="133" xr:uid="{5CABCC19-8F0D-4659-83D9-C5877AC011D3}"/>
    <cellStyle name="AG G&amp;V pro PK akt. Jahrc7" xfId="134" xr:uid="{1821E6BF-3BE7-4C48-9EB1-D22E36A80D93}"/>
    <cellStyle name="AG G&amp;V Summe Anfang-akt. Jahrc1" xfId="135" xr:uid="{86085326-B850-4FD9-93D1-F20D1646C1E4}"/>
    <cellStyle name="AG G&amp;V Summe Anfang-akt. Jahrc10" xfId="136" xr:uid="{B6FCFA7E-80DA-4DA3-A5CD-3365170382E0}"/>
    <cellStyle name="AG G&amp;V Summe Anfang-akt. Jahrc12" xfId="137" xr:uid="{ECCA340A-7FAF-49EF-B3BD-A4AA4B089D2A}"/>
    <cellStyle name="AG G&amp;V Summe Anfang-akt. Jahrc2" xfId="138" xr:uid="{942A4474-51ED-4D63-8184-67800D859027}"/>
    <cellStyle name="AG G&amp;V Summe Anfang-akt. Jahrc3" xfId="139" xr:uid="{C59EA3F1-B673-4269-BFF7-267C85D9D5A6}"/>
    <cellStyle name="AG G&amp;V Summe Anfang-akt. Jahrc6" xfId="140" xr:uid="{963BA003-3259-414A-93EA-4EB323D21B0B}"/>
    <cellStyle name="AG G&amp;V Summe Anfang-akt. Jahrc7" xfId="141" xr:uid="{46FF4369-292F-4056-902E-A19D9D430513}"/>
    <cellStyle name="årstal" xfId="86" xr:uid="{6A922798-AC1A-48D2-B13B-3D7F18D59E5F}"/>
    <cellStyle name="Comma" xfId="1" builtinId="3"/>
    <cellStyle name="Comma 2" xfId="142" xr:uid="{195DF634-00CC-41D2-898B-9E3BA6AE5422}"/>
    <cellStyle name="Comma 3" xfId="207" xr:uid="{AAE7580B-3F17-44E1-A66B-E7ECDE7C85C2}"/>
    <cellStyle name="Dezimal [0]_Check" xfId="87" xr:uid="{1399B0DD-1120-4322-952C-380181D75525}"/>
    <cellStyle name="Dezimal [s]" xfId="143" xr:uid="{CD419768-5697-4BE3-8785-6D0554A1D3E5}"/>
    <cellStyle name="Dezimal [ss]" xfId="144" xr:uid="{66442888-F4F8-4475-8CF2-0DEAB9AD274D}"/>
    <cellStyle name="Dezimal[8]" xfId="145" xr:uid="{6AD514F0-559B-4CE5-A392-FBB24BB9469C}"/>
    <cellStyle name="Dezimal_Check" xfId="88" xr:uid="{E8EEDE79-3C5D-49E9-9CC5-65FD61ADDF39}"/>
    <cellStyle name="dobComma" xfId="89" xr:uid="{667FB292-2C9F-48E6-9A78-40A143EC2D28}"/>
    <cellStyle name="Euro" xfId="90" xr:uid="{A7C7CC38-9BD3-4484-8A96-69542821F1C1}"/>
    <cellStyle name="Euro 2" xfId="146" xr:uid="{C06D9E1F-77E2-4023-9174-874C5F1DEA16}"/>
    <cellStyle name="EUROSTAT Pro PK akt. Jahrc1" xfId="147" xr:uid="{4836E46C-1800-43BC-A058-37FDFD601C46}"/>
    <cellStyle name="EUROSTAT Pro PK akt. Jahrc10" xfId="148" xr:uid="{F4F4C8D2-67B6-49DE-B344-EA863C1A7ED0}"/>
    <cellStyle name="EUROSTAT Pro PK akt. Jahrc12" xfId="149" xr:uid="{3141DE38-744D-40C8-AB08-8530751A404C}"/>
    <cellStyle name="EUROSTAT Pro PK akt. Jahrc2" xfId="150" xr:uid="{02D96210-5EDE-491F-8C75-B505F82A5406}"/>
    <cellStyle name="EUROSTAT Pro PK akt. Jahrc3" xfId="151" xr:uid="{8049CEB6-1DB5-4C59-9C07-94943262F848}"/>
    <cellStyle name="EUROSTAT Pro PK akt. Jahrc6" xfId="152" xr:uid="{744BD643-069D-4A1E-852D-A4B2D1EE14C7}"/>
    <cellStyle name="EUROSTAT Pro PK akt. Jahrc7" xfId="153" xr:uid="{652D4BA6-C5F2-467C-9FCC-BFFE1698009C}"/>
    <cellStyle name="Explanatory Text" xfId="3" builtinId="53" customBuilti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rmblatt A Betr./Überbetr/Ges. akt. Jahrc1" xfId="154" xr:uid="{498429B3-D8C0-4421-9171-ECAFB82855AB}"/>
    <cellStyle name="Formblatt A Betr./Überbetr/Ges. akt. Jahrc10" xfId="155" xr:uid="{9B4F5BF0-E45E-49B4-B26B-F7B969F2E2F6}"/>
    <cellStyle name="Formblatt A Betr./Überbetr/Ges. akt. Jahrc13" xfId="156" xr:uid="{E41A8122-71A6-4FAC-89D5-CB5F6580D3AB}"/>
    <cellStyle name="Formblatt A Betr./Überbetr/Ges. akt. Jahrc14" xfId="157" xr:uid="{B97A99D9-F781-4937-AA9F-AB6D7AD12515}"/>
    <cellStyle name="Formblatt A Betr./Überbetr/Ges. akt. Jahrc15" xfId="158" xr:uid="{16A650A0-0A03-439D-9F94-91FCEA42C6BA}"/>
    <cellStyle name="Formblatt A Betr./Überbetr/Ges. akt. Jahrc2" xfId="159" xr:uid="{B7033E2B-2D39-498C-AA41-4A11731EBFB2}"/>
    <cellStyle name="Formblatt A Betr./Überbetr/Ges. akt. Jahrc3" xfId="160" xr:uid="{1B8C2B74-1D63-4EE7-9753-5E8D2411C69F}"/>
    <cellStyle name="Formblatt A Betr./Überbetr/Ges. akt. Jahrc6" xfId="161" xr:uid="{CCA2E91A-BF81-4AB7-AC18-9FE05F489187}"/>
    <cellStyle name="Formblatt A Betr./Überbetr/Ges. akt. Jahrc7" xfId="162" xr:uid="{8944A714-41D0-4962-84F1-40C8A40777B2}"/>
    <cellStyle name="Formblatt A Pro PK akt. Jahrc1" xfId="163" xr:uid="{21225F4D-5C01-4089-AF01-07D4DED737DA}"/>
    <cellStyle name="Formblatt A Pro PK akt. Jahrc10" xfId="164" xr:uid="{AED94CCD-B0B6-4E2F-B778-F1717C9DEBAE}"/>
    <cellStyle name="Formblatt A Pro PK akt. Jahrc12" xfId="165" xr:uid="{6778DE38-A45E-4894-8832-94FCEA08167A}"/>
    <cellStyle name="Formblatt A Pro PK akt. Jahrc2" xfId="166" xr:uid="{E9734A6D-3501-4374-8174-3360DC36DC3A}"/>
    <cellStyle name="Formblatt A Pro PK akt. Jahrc3" xfId="167" xr:uid="{2E6E8120-9F16-4E98-BA53-5DDB0D3A6BDD}"/>
    <cellStyle name="Formblatt A Pro PK akt. Jahrc6" xfId="168" xr:uid="{BC52E0B7-D5AF-47B7-A4BC-00A63E9D5AE2}"/>
    <cellStyle name="Formblatt A Pro PK akt. Jahrc7" xfId="169" xr:uid="{DEF6E9FA-7E0E-4C15-8EA3-ACD14B329F8A}"/>
    <cellStyle name="Formblatt B Betr./Überbetr/Ges. akt. Jahrc1" xfId="170" xr:uid="{D2F0F6E5-EA4D-4917-9EEF-21260057A244}"/>
    <cellStyle name="Formblatt B Betr./Überbetr/Ges. akt. Jahrc10" xfId="171" xr:uid="{04F97CAC-28B3-4CBA-94B1-4915C8BD8BC0}"/>
    <cellStyle name="Formblatt B Betr./Überbetr/Ges. akt. Jahrc12" xfId="172" xr:uid="{ECA61FFD-EF79-45E1-86D3-BD3464E317AE}"/>
    <cellStyle name="Formblatt B Betr./Überbetr/Ges. akt. Jahrc13" xfId="173" xr:uid="{F887F0BA-C424-48AD-A838-F8E49D724925}"/>
    <cellStyle name="Formblatt B Betr./Überbetr/Ges. akt. Jahrc14" xfId="174" xr:uid="{F4F43A4F-26D9-4D6C-84C2-8EC661DAB1B2}"/>
    <cellStyle name="Formblatt B Betr./Überbetr/Ges. akt. Jahrc2" xfId="175" xr:uid="{AE7CD748-5268-461F-8C34-EE206F5CA2CD}"/>
    <cellStyle name="Formblatt B Betr./Überbetr/Ges. akt. Jahrc3" xfId="176" xr:uid="{74FE2A58-91AA-45CF-B775-21212288A828}"/>
    <cellStyle name="Formblatt B Betr./Überbetr/Ges. akt. Jahrc6" xfId="177" xr:uid="{62F0FE4F-6510-4FE0-87BA-106898DFC7E2}"/>
    <cellStyle name="Formblatt B Betr./Überbetr/Ges. akt. Jahrc7" xfId="178" xr:uid="{392D91F7-AC08-45DE-A6F9-634915AE712B}"/>
    <cellStyle name="Formblatt B Pro PK akt. Jahrc1" xfId="179" xr:uid="{302BDA08-27F2-4029-863D-E2A364F6F37F}"/>
    <cellStyle name="Formblatt B Pro PK akt. Jahrc10" xfId="180" xr:uid="{4A5E7F8F-00C6-4A88-A8B8-8174E96DD018}"/>
    <cellStyle name="Formblatt B Pro PK akt. Jahrc12" xfId="181" xr:uid="{52DB57F9-6FDF-475C-962F-9B3BFA61A2D5}"/>
    <cellStyle name="Formblatt B Pro PK akt. Jahrc2" xfId="182" xr:uid="{5DDAF3A9-829A-4ADD-A05D-3F5C99F18180}"/>
    <cellStyle name="Formblatt B Pro PK akt. Jahrc3" xfId="183" xr:uid="{D6928E29-DEDE-449A-96F6-7D9D8E494C13}"/>
    <cellStyle name="Formblatt B Pro PK akt. Jahrc6" xfId="184" xr:uid="{E08C659E-836F-4EF5-BB52-EEAB46E1D2C9}"/>
    <cellStyle name="Formblatt B Pro PK akt. Jahrc7" xfId="185" xr:uid="{3BEE6AA1-F048-4BBA-A0D6-FCFFB0C0CDDD}"/>
    <cellStyle name="Hauptüberschrift" xfId="186" xr:uid="{06A9037E-39E4-4FD8-9586-FE1D0285B5B0}"/>
    <cellStyle name="Haus" xfId="91" xr:uid="{531D11C3-1B55-4254-A468-2716274FDD0A}"/>
    <cellStyle name="Hovede" xfId="92" xr:uid="{E03AD770-3376-4461-9484-ABCBF4F51B8D}"/>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textový odkaz" xfId="93" xr:uid="{A6F9A3C5-0F86-4473-9F93-385565594126}"/>
    <cellStyle name="No-definido" xfId="94" xr:uid="{25227B81-69DE-456E-A329-22A59B434057}"/>
    <cellStyle name="Normal" xfId="0" builtinId="0"/>
    <cellStyle name="Normal 16" xfId="72" xr:uid="{97837FCE-C757-4354-B875-F8FF5AB71FD2}"/>
    <cellStyle name="Normal 2" xfId="65" xr:uid="{88B5D0C2-322B-8245-8804-5B0486B843F0}"/>
    <cellStyle name="Normal 2 14" xfId="73" xr:uid="{6F9B7F34-698B-46D1-8C80-E9BD5958E1EA}"/>
    <cellStyle name="Normal 2 2" xfId="74" xr:uid="{635CD595-9574-4A39-A169-E39F9F894FFF}"/>
    <cellStyle name="Normal 20" xfId="75" xr:uid="{9689259E-D70C-4A12-AA7A-96421004404B}"/>
    <cellStyle name="Normal 3" xfId="76" xr:uid="{36E3C730-C282-4814-8EF5-60958C1EA3FF}"/>
    <cellStyle name="Normal 3 2" xfId="187" xr:uid="{DEBFACEA-18DC-448F-B6B6-9C784E5DA752}"/>
    <cellStyle name="Normal 4" xfId="77" xr:uid="{93C1C69C-CF9E-4951-A0BF-2E4F6898535C}"/>
    <cellStyle name="Normal 4 3" xfId="68" xr:uid="{C1950FA6-1A46-494F-914D-63C01E55E3B8}"/>
    <cellStyle name="Normal 5" xfId="71" xr:uid="{D1F34928-F46D-46E7-816B-AC50563E53EE}"/>
    <cellStyle name="Normal 6" xfId="82" xr:uid="{EF1D7252-7E12-4FA8-AA82-0C46DA0013DC}"/>
    <cellStyle name="Normal 7" xfId="108" xr:uid="{16D5478C-AEA6-4ACD-A679-5A405012DBDA}"/>
    <cellStyle name="Normal_13580_85_2_04.06.2013" xfId="78" xr:uid="{9D55C1C3-7BB5-4442-B8F3-D82764E7F67C}"/>
    <cellStyle name="Normal_13580_85_2_04.06.2013 2" xfId="69" xr:uid="{1D37CEAF-7A36-AA46-A9F7-01D59A7E2FB9}"/>
    <cellStyle name="Normal_1993" xfId="64" xr:uid="{648BBCF4-A47A-0949-BFEB-B617DB8A2120}"/>
    <cellStyle name="Normal_1993_Annee" xfId="66" xr:uid="{267FD5FA-A7B3-2E4E-A86A-1A6F07CFA3DC}"/>
    <cellStyle name="Normal_1993_Annee 2" xfId="205" xr:uid="{88C0E7BF-2D7E-45CF-953A-AF305E3C63AC}"/>
    <cellStyle name="Normal_21-4" xfId="67" xr:uid="{C573B9A5-A0D2-BB4E-8C80-EBA4FD5F6475}"/>
    <cellStyle name="Normal_Data" xfId="188" xr:uid="{2D19061B-514A-4108-9B7D-2F90043A26E5}"/>
    <cellStyle name="Normal_QD_06" xfId="95" xr:uid="{04C121A5-F1DC-40A6-A77F-514E673491ED}"/>
    <cellStyle name="Normal_QD_06 2" xfId="206" xr:uid="{1378EB34-F75A-4836-838B-F3A964B38DB0}"/>
    <cellStyle name="Normal_tablo_1" xfId="70" xr:uid="{5845B49E-ED76-2146-BBEF-944B975A58F3}"/>
    <cellStyle name="NormalDK" xfId="96" xr:uid="{1D76BFC4-B494-455C-9856-8B2746B6F850}"/>
    <cellStyle name="OBI_ColHeader" xfId="79" xr:uid="{F5EFF6C4-DDB8-40A8-B4BA-B44D2E22686B}"/>
    <cellStyle name="Percent" xfId="2" builtinId="5"/>
    <cellStyle name="Prozent[t]" xfId="189" xr:uid="{025F4404-978A-419C-ACD9-A0AB0627E230}"/>
    <cellStyle name="Quelle" xfId="190" xr:uid="{098EA009-D266-46AC-895C-46E1071F2CD9}"/>
    <cellStyle name="Sledovaný hypertextový odkaz" xfId="97" xr:uid="{15F0C9B0-3424-4E84-A2AA-D83968BCF2AC}"/>
    <cellStyle name="Spaltenü." xfId="191" xr:uid="{3458F857-BAF6-49FD-BBCE-AFC362647448}"/>
    <cellStyle name="Standard [s]" xfId="192" xr:uid="{48BD838C-C7E3-47EA-9002-175AC900CB42}"/>
    <cellStyle name="Standard [ss]" xfId="193" xr:uid="{AB8F7D71-41A6-413C-8F3A-220A7F7A0FD3}"/>
    <cellStyle name="Standard ganz" xfId="194" xr:uid="{A9ED8CAF-F90C-47BC-86F5-26DCEB3145CB}"/>
    <cellStyle name="Standard[8]" xfId="195" xr:uid="{7A2ED142-EFDF-4FF9-8C1D-96CFD712A460}"/>
    <cellStyle name="Standard_01_P_Gesetzl.Pensionsversicherung" xfId="196" xr:uid="{5C89A63F-4F30-4576-BB80-1F4DCF1AD341}"/>
    <cellStyle name="Standard1Dez" xfId="197" xr:uid="{F7EC4F7F-DC3A-462F-8D58-B97E494F1BB2}"/>
    <cellStyle name="Standard2DEZ" xfId="198" xr:uid="{880E41A1-5E53-41AE-9242-C0666C7E2CEA}"/>
    <cellStyle name="Stil 1" xfId="80" xr:uid="{A3938B7F-57B1-4E41-BDE7-93FF6B97ACCF}"/>
    <cellStyle name="Summenzeile" xfId="199" xr:uid="{D2925C59-5716-4398-B1AB-2563EEF546D7}"/>
    <cellStyle name="tal" xfId="98" xr:uid="{51462FA2-06D5-4FB4-957E-710790B2B458}"/>
    <cellStyle name="Tusenskille [0]_NO" xfId="99" xr:uid="{E001CF9D-313F-46B3-BC8D-DD4EBC9939CA}"/>
    <cellStyle name="Tusenskille_NO" xfId="100" xr:uid="{C3FCD473-191E-4BF1-B630-313C389471E4}"/>
    <cellStyle name="Tusental (0)_Data 1993" xfId="101" xr:uid="{C0638807-8213-4DBA-A401-682EC0FBC92E}"/>
    <cellStyle name="Tusental_Data 1993" xfId="102" xr:uid="{DE42DC65-887F-400A-B86A-B185D85C8CEF}"/>
    <cellStyle name="Überschrift" xfId="200" xr:uid="{BA9857DC-056E-4FCD-A9BF-DC996E3304D6}"/>
    <cellStyle name="Valuta (0)_Data 1993" xfId="103" xr:uid="{BEE90469-C3BF-4044-B659-FC79A34DEE1E}"/>
    <cellStyle name="Valuta [0]_NO" xfId="104" xr:uid="{9C73342E-AA83-42A6-9719-805F5E5B658A}"/>
    <cellStyle name="Valuta_Data 1993" xfId="105" xr:uid="{CAAD9593-6B4F-457C-B308-C55AD7E3D682}"/>
    <cellStyle name="Währung [0]_Check" xfId="106" xr:uid="{6D4B3E26-98D2-45D1-AE36-C534AF06CCD8}"/>
    <cellStyle name="Währung_Check" xfId="107" xr:uid="{EDD9E36A-9881-481A-AF70-8F7B0A6028BF}"/>
    <cellStyle name="Yüzde 3" xfId="81" xr:uid="{205A026D-84F7-4E1C-93D6-B3930296EC95}"/>
    <cellStyle name="Zahl3" xfId="201" xr:uid="{11A3815F-7331-406B-AC46-BB1D223E5031}"/>
    <cellStyle name="Zahl4" xfId="202" xr:uid="{D409DEF0-BA4C-4523-A24E-4355443E0E6D}"/>
    <cellStyle name="Zahl5" xfId="203" xr:uid="{35F4BACD-707A-4C02-A403-FE58416F7034}"/>
    <cellStyle name="Zahl6" xfId="204" xr:uid="{39BCE6DA-FE48-459B-8374-5C2754E18929}"/>
  </cellStyles>
  <dxfs count="0"/>
  <tableStyles count="0" defaultTableStyle="TableStyleMedium9" defaultPivotStyle="PivotStyleMedium7"/>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7C7C7C"/>
      <rgbColor rgb="FF8FAADC"/>
      <rgbColor rgb="FF993366"/>
      <rgbColor rgb="FFFFFFCC"/>
      <rgbColor rgb="FFDBEEF4"/>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D7E4BD"/>
      <rgbColor rgb="FFFFD966"/>
      <rgbColor rgb="FFA9D18E"/>
      <rgbColor rgb="FFFF99CC"/>
      <rgbColor rgb="FFCC99FF"/>
      <rgbColor rgb="FFFCD5B5"/>
      <rgbColor rgb="FF4472C4"/>
      <rgbColor rgb="FF33CCCC"/>
      <rgbColor rgb="FF99CC00"/>
      <rgbColor rgb="FFFFCC00"/>
      <rgbColor rgb="FFFF9900"/>
      <rgbColor rgb="FFED7D31"/>
      <rgbColor rgb="FF595959"/>
      <rgbColor rgb="FFA5A5A5"/>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18"/>
  <c:chart>
    <c:title>
      <c:tx>
        <c:rich>
          <a:bodyPr rot="0"/>
          <a:lstStyle/>
          <a:p>
            <a:pPr>
              <a:defRPr sz="1400" b="0" strike="noStrike" spc="-1">
                <a:solidFill>
                  <a:srgbClr val="595959"/>
                </a:solidFill>
                <a:uFill>
                  <a:solidFill>
                    <a:srgbClr val="FFFFFF"/>
                  </a:solidFill>
                </a:uFill>
                <a:latin typeface="Lato"/>
                <a:ea typeface="Lato"/>
              </a:defRPr>
            </a:pPr>
            <a:r>
              <a:rPr lang="en-US" sz="1400" b="0" strike="noStrike" spc="-1">
                <a:solidFill>
                  <a:srgbClr val="595959"/>
                </a:solidFill>
                <a:uFill>
                  <a:solidFill>
                    <a:srgbClr val="FFFFFF"/>
                  </a:solidFill>
                </a:uFill>
                <a:latin typeface="Lato"/>
                <a:ea typeface="Lato"/>
              </a:rPr>
              <a:t>Social Protection Spending / GDP Ratio by Year</a:t>
            </a:r>
          </a:p>
        </c:rich>
      </c:tx>
      <c:overlay val="0"/>
    </c:title>
    <c:autoTitleDeleted val="0"/>
    <c:plotArea>
      <c:layout/>
      <c:lineChart>
        <c:grouping val="standard"/>
        <c:varyColors val="1"/>
        <c:ser>
          <c:idx val="1"/>
          <c:order val="0"/>
          <c:tx>
            <c:strRef>
              <c:f>'Distributional Composition'!$C$21:$C$21</c:f>
              <c:strCache>
                <c:ptCount val="1"/>
                <c:pt idx="0">
                  <c:v>TurkStat Estimate</c:v>
                </c:pt>
              </c:strCache>
            </c:strRef>
          </c:tx>
          <c:spPr>
            <a:ln w="28440">
              <a:solidFill>
                <a:srgbClr val="ED7D31"/>
              </a:solidFill>
              <a:round/>
            </a:ln>
          </c:spPr>
          <c:marker>
            <c:symbol val="none"/>
          </c:marker>
          <c:dLbls>
            <c:spPr>
              <a:noFill/>
              <a:ln>
                <a:noFill/>
              </a:ln>
              <a:effectLst/>
            </c:spPr>
            <c:dLblPos val="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numRef>
              <c:f>'Distributional Composition'!$D$19:$Z$19</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'Distributional Composition'!$D$21:$Z$21</c:f>
              <c:numCache>
                <c:formatCode>0.00%</c:formatCode>
                <c:ptCount val="23"/>
                <c:pt idx="0">
                  <c:v>7.8699293108736565E-2</c:v>
                </c:pt>
                <c:pt idx="1">
                  <c:v>8.7261297938565102E-2</c:v>
                </c:pt>
                <c:pt idx="2">
                  <c:v>9.2585478748697617E-2</c:v>
                </c:pt>
                <c:pt idx="3">
                  <c:v>0.10256841328215435</c:v>
                </c:pt>
                <c:pt idx="4">
                  <c:v>0.1044481479377619</c:v>
                </c:pt>
                <c:pt idx="5">
                  <c:v>0.10435253516792614</c:v>
                </c:pt>
                <c:pt idx="6">
                  <c:v>0.10653580062243084</c:v>
                </c:pt>
                <c:pt idx="7">
                  <c:v>0.1102655575474777</c:v>
                </c:pt>
                <c:pt idx="8">
                  <c:v>0.11307590251865927</c:v>
                </c:pt>
                <c:pt idx="9">
                  <c:v>0.13340272247289378</c:v>
                </c:pt>
                <c:pt idx="10">
                  <c:v>0.12692250647408579</c:v>
                </c:pt>
                <c:pt idx="11">
                  <c:v>0.12184118018988498</c:v>
                </c:pt>
                <c:pt idx="12">
                  <c:v>0.12323336320594738</c:v>
                </c:pt>
                <c:pt idx="13">
                  <c:v>0.12052506257828058</c:v>
                </c:pt>
                <c:pt idx="14">
                  <c:v>0.11987637619992528</c:v>
                </c:pt>
                <c:pt idx="15">
                  <c:v>0.11822942839764046</c:v>
                </c:pt>
                <c:pt idx="16">
                  <c:v>0.12710735810838053</c:v>
                </c:pt>
                <c:pt idx="17">
                  <c:v>0.12457021144025249</c:v>
                </c:pt>
                <c:pt idx="18">
                  <c:v>0.1211686900206253</c:v>
                </c:pt>
                <c:pt idx="19">
                  <c:v>0.12709098966831162</c:v>
                </c:pt>
                <c:pt idx="20">
                  <c:v>0.13239149780996881</c:v>
                </c:pt>
                <c:pt idx="21">
                  <c:v>0.11105662094567835</c:v>
                </c:pt>
                <c:pt idx="22">
                  <c:v>8.6004302453241227E-2</c:v>
                </c:pt>
              </c:numCache>
            </c:numRef>
          </c:val>
          <c:smooth val="0"/>
          <c:extLst>
            <c:ext xmlns:c16="http://schemas.microsoft.com/office/drawing/2014/chart" uri="{C3380CC4-5D6E-409C-BE32-E72D297353CC}">
              <c16:uniqueId val="{00000001-D6AF-ED45-BE38-808329594899}"/>
            </c:ext>
          </c:extLst>
        </c:ser>
        <c:ser>
          <c:idx val="2"/>
          <c:order val="1"/>
          <c:tx>
            <c:strRef>
              <c:f>'Distributional Composition'!$C$22:$C$22</c:f>
              <c:strCache>
                <c:ptCount val="1"/>
                <c:pt idx="0">
                  <c:v>OECD Estimate</c:v>
                </c:pt>
              </c:strCache>
            </c:strRef>
          </c:tx>
          <c:spPr>
            <a:ln w="28440">
              <a:solidFill>
                <a:srgbClr val="A5A5A5"/>
              </a:solidFill>
              <a:round/>
            </a:ln>
          </c:spPr>
          <c:marker>
            <c:symbol val="none"/>
          </c:marker>
          <c:dLbls>
            <c:spPr>
              <a:noFill/>
              <a:ln>
                <a:noFill/>
              </a:ln>
              <a:effectLst/>
            </c:spPr>
            <c:dLblPos val="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numRef>
              <c:f>'Distributional Composition'!$D$19:$Z$19</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'Distributional Composition'!$D$22:$W$22</c:f>
              <c:numCache>
                <c:formatCode>0.00%</c:formatCode>
                <c:ptCount val="20"/>
                <c:pt idx="0">
                  <c:v>7.54917559642488E-2</c:v>
                </c:pt>
                <c:pt idx="1">
                  <c:v>8.2277439693701743E-2</c:v>
                </c:pt>
                <c:pt idx="2">
                  <c:v>8.8008958354032232E-2</c:v>
                </c:pt>
                <c:pt idx="3">
                  <c:v>9.7599918272730429E-2</c:v>
                </c:pt>
                <c:pt idx="4">
                  <c:v>0.10053080888570678</c:v>
                </c:pt>
                <c:pt idx="5">
                  <c:v>0.10086925655600112</c:v>
                </c:pt>
                <c:pt idx="6">
                  <c:v>0.10358373131054704</c:v>
                </c:pt>
                <c:pt idx="7">
                  <c:v>0.10906752041044684</c:v>
                </c:pt>
                <c:pt idx="8">
                  <c:v>0.11105602806838878</c:v>
                </c:pt>
                <c:pt idx="9">
                  <c:v>0.13022032468561501</c:v>
                </c:pt>
                <c:pt idx="10">
                  <c:v>0.12335679113687367</c:v>
                </c:pt>
                <c:pt idx="11">
                  <c:v>0.11858059065558052</c:v>
                </c:pt>
                <c:pt idx="12">
                  <c:v>0.12004199029511459</c:v>
                </c:pt>
                <c:pt idx="13">
                  <c:v>0.11803542922602517</c:v>
                </c:pt>
                <c:pt idx="14">
                  <c:v>0.11696006708013158</c:v>
                </c:pt>
                <c:pt idx="15">
                  <c:v>0.11571958651071507</c:v>
                </c:pt>
                <c:pt idx="16">
                  <c:v>0.12642007544929165</c:v>
                </c:pt>
                <c:pt idx="17">
                  <c:v>0.12104768400096737</c:v>
                </c:pt>
                <c:pt idx="18">
                  <c:v>0.12200766832614515</c:v>
                </c:pt>
                <c:pt idx="19">
                  <c:v>0.11991163735547759</c:v>
                </c:pt>
              </c:numCache>
            </c:numRef>
          </c:val>
          <c:smooth val="0"/>
          <c:extLst>
            <c:ext xmlns:c16="http://schemas.microsoft.com/office/drawing/2014/chart" uri="{C3380CC4-5D6E-409C-BE32-E72D297353CC}">
              <c16:uniqueId val="{00000002-D6AF-ED45-BE38-808329594899}"/>
            </c:ext>
          </c:extLst>
        </c:ser>
        <c:dLbls>
          <c:showLegendKey val="0"/>
          <c:showVal val="0"/>
          <c:showCatName val="0"/>
          <c:showSerName val="0"/>
          <c:showPercent val="0"/>
          <c:showBubbleSize val="0"/>
        </c:dLbls>
        <c:hiLowLines>
          <c:spPr>
            <a:ln>
              <a:noFill/>
            </a:ln>
          </c:spPr>
        </c:hiLowLines>
        <c:smooth val="0"/>
        <c:axId val="1952037424"/>
        <c:axId val="1948670048"/>
      </c:lineChart>
      <c:catAx>
        <c:axId val="1952037424"/>
        <c:scaling>
          <c:orientation val="minMax"/>
        </c:scaling>
        <c:delete val="0"/>
        <c:axPos val="b"/>
        <c:numFmt formatCode="General" sourceLinked="1"/>
        <c:majorTickMark val="none"/>
        <c:minorTickMark val="none"/>
        <c:tickLblPos val="nextTo"/>
        <c:spPr>
          <a:ln w="9360">
            <a:solidFill>
              <a:srgbClr val="D9D9D9"/>
            </a:solidFill>
            <a:round/>
          </a:ln>
        </c:spPr>
        <c:txPr>
          <a:bodyPr/>
          <a:lstStyle/>
          <a:p>
            <a:pPr>
              <a:defRPr sz="900" b="0" strike="noStrike" spc="-1">
                <a:solidFill>
                  <a:srgbClr val="595959"/>
                </a:solidFill>
                <a:uFill>
                  <a:solidFill>
                    <a:srgbClr val="FFFFFF"/>
                  </a:solidFill>
                </a:uFill>
                <a:latin typeface="Lato"/>
                <a:ea typeface="Lato"/>
              </a:defRPr>
            </a:pPr>
            <a:endParaRPr lang="en-US"/>
          </a:p>
        </c:txPr>
        <c:crossAx val="1948670048"/>
        <c:crosses val="autoZero"/>
        <c:auto val="1"/>
        <c:lblAlgn val="ctr"/>
        <c:lblOffset val="100"/>
        <c:noMultiLvlLbl val="1"/>
      </c:catAx>
      <c:valAx>
        <c:axId val="1948670048"/>
        <c:scaling>
          <c:orientation val="minMax"/>
        </c:scaling>
        <c:delete val="0"/>
        <c:axPos val="l"/>
        <c:majorGridlines>
          <c:spPr>
            <a:ln w="9360">
              <a:solidFill>
                <a:srgbClr val="D9D9D9"/>
              </a:solidFill>
              <a:round/>
            </a:ln>
          </c:spPr>
        </c:majorGridlines>
        <c:numFmt formatCode="0.00%" sourceLinked="0"/>
        <c:majorTickMark val="none"/>
        <c:minorTickMark val="none"/>
        <c:tickLblPos val="nextTo"/>
        <c:spPr>
          <a:ln w="6480">
            <a:noFill/>
          </a:ln>
        </c:spPr>
        <c:txPr>
          <a:bodyPr/>
          <a:lstStyle/>
          <a:p>
            <a:pPr>
              <a:defRPr sz="900" b="0" strike="noStrike" spc="-1">
                <a:solidFill>
                  <a:srgbClr val="595959"/>
                </a:solidFill>
                <a:uFill>
                  <a:solidFill>
                    <a:srgbClr val="FFFFFF"/>
                  </a:solidFill>
                </a:uFill>
                <a:latin typeface="Lato"/>
                <a:ea typeface="Lato"/>
              </a:defRPr>
            </a:pPr>
            <a:endParaRPr lang="en-US"/>
          </a:p>
        </c:txPr>
        <c:crossAx val="1952037424"/>
        <c:crosses val="autoZero"/>
        <c:crossBetween val="midCat"/>
      </c:valAx>
      <c:spPr>
        <a:noFill/>
        <a:ln>
          <a:noFill/>
        </a:ln>
      </c:spPr>
    </c:plotArea>
    <c:legend>
      <c:legendPos val="b"/>
      <c:overlay val="0"/>
      <c:spPr>
        <a:noFill/>
        <a:ln>
          <a:noFill/>
        </a:ln>
      </c:sp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63360</xdr:colOff>
      <xdr:row>2</xdr:row>
      <xdr:rowOff>127080</xdr:rowOff>
    </xdr:from>
    <xdr:to>
      <xdr:col>5</xdr:col>
      <xdr:colOff>317500</xdr:colOff>
      <xdr:row>17</xdr:row>
      <xdr:rowOff>25400</xdr:rowOff>
    </xdr:to>
    <xdr:graphicFrame macro="">
      <xdr:nvGraphicFramePr>
        <xdr:cNvPr id="2" name="Chart 2">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9D18E"/>
  </sheetPr>
  <dimension ref="A1:AMJ36"/>
  <sheetViews>
    <sheetView showGridLines="0" tabSelected="1" workbookViewId="0">
      <selection activeCell="D13" sqref="D13"/>
    </sheetView>
  </sheetViews>
  <sheetFormatPr defaultColWidth="8.85546875" defaultRowHeight="15"/>
  <cols>
    <col min="1" max="1" width="8.85546875" style="1"/>
    <col min="2" max="9" width="12.85546875" style="2" customWidth="1"/>
    <col min="10" max="10" width="3.85546875" style="1" customWidth="1"/>
    <col min="11" max="11" width="13.28515625" style="1" customWidth="1"/>
    <col min="12" max="16" width="12.85546875" style="1" customWidth="1"/>
    <col min="17" max="17" width="3.85546875" style="3" customWidth="1"/>
    <col min="18" max="18" width="13.140625" style="1" customWidth="1"/>
    <col min="19" max="23" width="12.85546875" style="1" customWidth="1"/>
    <col min="24" max="1024" width="8.85546875" style="1"/>
  </cols>
  <sheetData>
    <row r="1" spans="1:1024">
      <c r="A1" s="4" t="s">
        <v>0</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2" spans="1:1024" ht="15.95" customHeight="1">
      <c r="A2"/>
      <c r="B2" s="419" t="s">
        <v>1</v>
      </c>
      <c r="C2" s="419"/>
      <c r="D2" s="419"/>
      <c r="E2" s="419"/>
      <c r="F2" s="419"/>
      <c r="G2" s="419"/>
      <c r="H2" s="419"/>
      <c r="I2" s="419"/>
      <c r="J2"/>
      <c r="K2" s="420" t="s">
        <v>2</v>
      </c>
      <c r="L2" s="420"/>
      <c r="M2" s="420"/>
      <c r="N2" s="420"/>
      <c r="O2" s="420"/>
      <c r="P2" s="420"/>
      <c r="Q2"/>
      <c r="R2" s="420" t="s">
        <v>3</v>
      </c>
      <c r="S2" s="420"/>
      <c r="T2" s="420"/>
      <c r="U2" s="420"/>
      <c r="V2" s="420"/>
      <c r="W2" s="420"/>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s="8" customFormat="1" ht="36" customHeight="1">
      <c r="A3" s="24" t="s">
        <v>4</v>
      </c>
      <c r="B3" s="5" t="s">
        <v>5</v>
      </c>
      <c r="C3" s="6" t="s">
        <v>6</v>
      </c>
      <c r="D3" s="6" t="s">
        <v>7</v>
      </c>
      <c r="E3" s="6" t="s">
        <v>8</v>
      </c>
      <c r="F3" s="6" t="s">
        <v>9</v>
      </c>
      <c r="G3" s="6" t="s">
        <v>10</v>
      </c>
      <c r="H3" s="6" t="s">
        <v>11</v>
      </c>
      <c r="I3" s="7" t="s">
        <v>12</v>
      </c>
      <c r="K3" s="5" t="s">
        <v>13</v>
      </c>
      <c r="L3" s="6" t="s">
        <v>6</v>
      </c>
      <c r="M3" s="6" t="s">
        <v>7</v>
      </c>
      <c r="N3" s="6" t="s">
        <v>8</v>
      </c>
      <c r="O3" s="6" t="s">
        <v>9</v>
      </c>
      <c r="P3" s="7" t="s">
        <v>14</v>
      </c>
      <c r="Q3" s="9"/>
      <c r="R3" s="5" t="s">
        <v>13</v>
      </c>
      <c r="S3" s="6" t="s">
        <v>6</v>
      </c>
      <c r="T3" s="6" t="s">
        <v>7</v>
      </c>
      <c r="U3" s="6" t="s">
        <v>8</v>
      </c>
      <c r="V3" s="6" t="s">
        <v>9</v>
      </c>
      <c r="W3" s="7" t="s">
        <v>14</v>
      </c>
    </row>
    <row r="4" spans="1:1024" ht="14.25">
      <c r="A4" s="26">
        <v>2002</v>
      </c>
      <c r="B4" s="10">
        <v>0.905501</v>
      </c>
      <c r="C4" s="11">
        <v>3.2545500000000001</v>
      </c>
      <c r="D4" s="11">
        <v>3.30924</v>
      </c>
      <c r="E4" s="11">
        <v>0.50943499999999997</v>
      </c>
      <c r="F4" s="11">
        <v>0.69607600000000003</v>
      </c>
      <c r="G4" s="11">
        <v>1.1091899999999999</v>
      </c>
      <c r="H4" s="11">
        <v>1.8549599999999999</v>
      </c>
      <c r="I4" s="12">
        <v>1.2228300000000001</v>
      </c>
      <c r="J4"/>
      <c r="K4" s="13">
        <v>0.64485999999999999</v>
      </c>
      <c r="L4" s="14">
        <v>2.7762099999999998</v>
      </c>
      <c r="M4" s="14">
        <v>2.5809500000000001</v>
      </c>
      <c r="N4" s="14">
        <v>0.45465699999999998</v>
      </c>
      <c r="O4" s="14">
        <v>0.44355099999999997</v>
      </c>
      <c r="P4" s="15">
        <v>0.54573899999999997</v>
      </c>
      <c r="Q4"/>
      <c r="R4" s="13">
        <v>0.47205279999999999</v>
      </c>
      <c r="S4" s="14">
        <v>2.3786999999999998</v>
      </c>
      <c r="T4" s="14">
        <v>2.2923119999999999</v>
      </c>
      <c r="U4" s="14">
        <v>0.37941180000000002</v>
      </c>
      <c r="V4" s="14">
        <v>0.34344469999999999</v>
      </c>
      <c r="W4" s="15">
        <v>0.42271673999999998</v>
      </c>
    </row>
    <row r="5" spans="1:1024" ht="14.25">
      <c r="A5" s="26">
        <v>2003</v>
      </c>
      <c r="B5" s="10">
        <v>0.89387099999999997</v>
      </c>
      <c r="C5" s="11">
        <v>3.1164000000000001</v>
      </c>
      <c r="D5" s="11">
        <v>3.2714400000000001</v>
      </c>
      <c r="E5" s="11">
        <v>0.52692499999999998</v>
      </c>
      <c r="F5" s="11">
        <v>0.66495300000000002</v>
      </c>
      <c r="G5" s="11">
        <v>1.05287</v>
      </c>
      <c r="H5" s="11">
        <v>1.56375</v>
      </c>
      <c r="I5" s="12">
        <v>1.1928099999999999</v>
      </c>
      <c r="J5"/>
      <c r="K5" s="10">
        <v>0.59611199999999998</v>
      </c>
      <c r="L5" s="11">
        <v>2.6094499999999998</v>
      </c>
      <c r="M5" s="11">
        <v>2.5668299999999999</v>
      </c>
      <c r="N5" s="11">
        <v>0.43462800000000001</v>
      </c>
      <c r="O5" s="11">
        <v>0.39389400000000002</v>
      </c>
      <c r="P5" s="12">
        <v>0.489649</v>
      </c>
      <c r="Q5"/>
      <c r="R5" s="10">
        <v>0.46563184999999996</v>
      </c>
      <c r="S5" s="11">
        <v>2.356846</v>
      </c>
      <c r="T5" s="11">
        <v>2.3240544999999999</v>
      </c>
      <c r="U5" s="11">
        <v>0.37528430000000002</v>
      </c>
      <c r="V5" s="11">
        <v>0.33668690000000001</v>
      </c>
      <c r="W5" s="12">
        <v>0.400979435</v>
      </c>
    </row>
    <row r="6" spans="1:1024" ht="14.25">
      <c r="A6" s="26">
        <v>2004</v>
      </c>
      <c r="B6" s="10">
        <v>0.85809899999999995</v>
      </c>
      <c r="C6" s="11">
        <v>2.89167</v>
      </c>
      <c r="D6" s="11">
        <v>3.27955</v>
      </c>
      <c r="E6" s="11">
        <v>0.49116700000000002</v>
      </c>
      <c r="F6" s="11">
        <v>0.63220100000000001</v>
      </c>
      <c r="G6" s="11">
        <v>1.0385899999999999</v>
      </c>
      <c r="H6" s="11">
        <v>1.7075800000000001</v>
      </c>
      <c r="I6" s="12">
        <v>1.14368</v>
      </c>
      <c r="J6"/>
      <c r="K6" s="10">
        <v>0.62321499999999996</v>
      </c>
      <c r="L6" s="11">
        <v>2.4929800000000002</v>
      </c>
      <c r="M6" s="11">
        <v>2.8423799999999999</v>
      </c>
      <c r="N6" s="11">
        <v>0.42767500000000003</v>
      </c>
      <c r="O6" s="11">
        <v>0.418429</v>
      </c>
      <c r="P6" s="12">
        <v>0.48952200000000001</v>
      </c>
      <c r="Q6"/>
      <c r="R6" s="10">
        <v>0.45921089999999998</v>
      </c>
      <c r="S6" s="11">
        <v>2.3349920000000002</v>
      </c>
      <c r="T6" s="11">
        <v>2.3557969999999999</v>
      </c>
      <c r="U6" s="11">
        <v>0.37115680000000001</v>
      </c>
      <c r="V6" s="11">
        <v>0.32992909999999998</v>
      </c>
      <c r="W6" s="12">
        <v>0.37924213000000001</v>
      </c>
    </row>
    <row r="7" spans="1:1024" ht="14.25">
      <c r="A7" s="26">
        <v>2005</v>
      </c>
      <c r="B7" s="10">
        <v>0.84338400000000002</v>
      </c>
      <c r="C7" s="11">
        <v>2.8880599999999998</v>
      </c>
      <c r="D7" s="11">
        <v>3.3745099999999999</v>
      </c>
      <c r="E7" s="11">
        <v>0.46985500000000002</v>
      </c>
      <c r="F7" s="11">
        <v>0.61993399999999999</v>
      </c>
      <c r="G7" s="11">
        <v>1.0948</v>
      </c>
      <c r="H7" s="11">
        <v>1.70851</v>
      </c>
      <c r="I7" s="12">
        <v>1.17699</v>
      </c>
      <c r="J7"/>
      <c r="K7" s="10">
        <v>0.63860099999999997</v>
      </c>
      <c r="L7" s="11">
        <v>2.4308000000000001</v>
      </c>
      <c r="M7" s="11">
        <v>2.9879099999999998</v>
      </c>
      <c r="N7" s="11">
        <v>0.41784399999999999</v>
      </c>
      <c r="O7" s="11">
        <v>0.44206200000000001</v>
      </c>
      <c r="P7" s="12">
        <v>0.50490500000000005</v>
      </c>
      <c r="Q7"/>
      <c r="R7" s="10">
        <v>0.46407609999999999</v>
      </c>
      <c r="S7" s="11">
        <v>2.2398419999999999</v>
      </c>
      <c r="T7" s="11">
        <v>2.3643000000000001</v>
      </c>
      <c r="U7" s="11">
        <v>0.37390400000000001</v>
      </c>
      <c r="V7" s="11">
        <v>0.34327049999999998</v>
      </c>
      <c r="W7" s="12">
        <v>0.38233298999999998</v>
      </c>
    </row>
    <row r="8" spans="1:1024" ht="14.25">
      <c r="A8" s="26">
        <v>2006</v>
      </c>
      <c r="B8" s="10">
        <v>0.82520800000000005</v>
      </c>
      <c r="C8" s="11">
        <v>2.8298899999999998</v>
      </c>
      <c r="D8" s="11">
        <v>3.2625000000000002</v>
      </c>
      <c r="E8" s="11">
        <v>0.46882400000000002</v>
      </c>
      <c r="F8" s="11">
        <v>0.58634299999999995</v>
      </c>
      <c r="G8" s="11">
        <v>1.1170500000000001</v>
      </c>
      <c r="H8" s="11">
        <v>1.8325100000000001</v>
      </c>
      <c r="I8" s="12">
        <v>1.05477</v>
      </c>
      <c r="J8"/>
      <c r="K8" s="10">
        <v>0.55731600000000003</v>
      </c>
      <c r="L8" s="11">
        <v>2.4110499999999999</v>
      </c>
      <c r="M8" s="11">
        <v>2.65598</v>
      </c>
      <c r="N8" s="11">
        <v>0.39879100000000001</v>
      </c>
      <c r="O8" s="11">
        <v>0.38378699999999999</v>
      </c>
      <c r="P8" s="12">
        <v>0.45693400000000001</v>
      </c>
      <c r="Q8"/>
      <c r="R8" s="10">
        <v>0.44719229999999999</v>
      </c>
      <c r="S8" s="11">
        <v>2.2179069999999999</v>
      </c>
      <c r="T8" s="11">
        <v>2.3366920000000002</v>
      </c>
      <c r="U8" s="11">
        <v>0.36095739999999998</v>
      </c>
      <c r="V8" s="11">
        <v>0.33588849999999998</v>
      </c>
      <c r="W8" s="12">
        <v>0.38838032</v>
      </c>
    </row>
    <row r="9" spans="1:1024" ht="14.25">
      <c r="A9" s="26">
        <v>2007</v>
      </c>
      <c r="B9" s="10">
        <v>0.80156400000000005</v>
      </c>
      <c r="C9" s="11">
        <v>2.8356699999999999</v>
      </c>
      <c r="D9" s="11">
        <v>3.3585699999999998</v>
      </c>
      <c r="E9" s="11">
        <v>0.44628000000000001</v>
      </c>
      <c r="F9" s="11">
        <v>0.58187999999999995</v>
      </c>
      <c r="G9" s="11">
        <v>1.06918</v>
      </c>
      <c r="H9" s="11">
        <v>1.80026</v>
      </c>
      <c r="I9" s="12">
        <v>1.0632299999999999</v>
      </c>
      <c r="J9"/>
      <c r="K9" s="10">
        <v>0.54456800000000005</v>
      </c>
      <c r="L9" s="11">
        <v>2.3751500000000001</v>
      </c>
      <c r="M9" s="11">
        <v>2.6722700000000001</v>
      </c>
      <c r="N9" s="11">
        <v>0.39641300000000002</v>
      </c>
      <c r="O9" s="11">
        <v>0.379301</v>
      </c>
      <c r="P9" s="12">
        <v>0.43083199999999999</v>
      </c>
      <c r="Q9"/>
      <c r="R9" s="10">
        <v>0.42746289999999998</v>
      </c>
      <c r="S9" s="11">
        <v>2.2554479999999999</v>
      </c>
      <c r="T9" s="11">
        <v>2.2498339999999999</v>
      </c>
      <c r="U9" s="11">
        <v>0.36192560000000001</v>
      </c>
      <c r="V9" s="11">
        <v>0.32762200000000002</v>
      </c>
      <c r="W9" s="12">
        <v>0.36170464000000002</v>
      </c>
    </row>
    <row r="10" spans="1:1024" ht="14.25">
      <c r="A10" s="26">
        <v>2008</v>
      </c>
      <c r="B10" s="10">
        <v>0.90711799999999998</v>
      </c>
      <c r="C10" s="11">
        <v>2.9063699999999999</v>
      </c>
      <c r="D10" s="11">
        <v>3.7274400000000001</v>
      </c>
      <c r="E10" s="11">
        <v>0.46470299999999998</v>
      </c>
      <c r="F10" s="11">
        <v>0.641818</v>
      </c>
      <c r="G10" s="11">
        <v>1.0648899999999999</v>
      </c>
      <c r="H10" s="11">
        <v>1.84195</v>
      </c>
      <c r="I10" s="12">
        <v>1.2415099999999999</v>
      </c>
      <c r="J10"/>
      <c r="K10" s="10">
        <v>0.566743</v>
      </c>
      <c r="L10" s="11">
        <v>2.4129499999999999</v>
      </c>
      <c r="M10" s="11">
        <v>2.68899</v>
      </c>
      <c r="N10" s="11">
        <v>0.40505400000000003</v>
      </c>
      <c r="O10" s="11">
        <v>0.37551499999999999</v>
      </c>
      <c r="P10" s="12">
        <v>0.48612499999999997</v>
      </c>
      <c r="Q10"/>
      <c r="R10" s="10">
        <v>0.42056919999999998</v>
      </c>
      <c r="S10" s="11">
        <v>2.1931600000000002</v>
      </c>
      <c r="T10" s="11">
        <v>2.286165</v>
      </c>
      <c r="U10" s="11">
        <v>0.34858119999999998</v>
      </c>
      <c r="V10" s="11">
        <v>0.30034250000000001</v>
      </c>
      <c r="W10" s="12">
        <v>0.36986272999999997</v>
      </c>
    </row>
    <row r="11" spans="1:1024" ht="14.25">
      <c r="A11" s="26">
        <v>2009</v>
      </c>
      <c r="B11" s="10">
        <v>1.0164299999999999</v>
      </c>
      <c r="C11" s="11">
        <v>3.1572900000000002</v>
      </c>
      <c r="D11" s="11">
        <v>3.9374899999999999</v>
      </c>
      <c r="E11" s="11">
        <v>0.52090599999999998</v>
      </c>
      <c r="F11" s="11">
        <v>0.72313700000000003</v>
      </c>
      <c r="G11" s="11">
        <v>1.08297</v>
      </c>
      <c r="H11" s="11">
        <v>1.9925600000000001</v>
      </c>
      <c r="I11" s="12">
        <v>0.97755700000000001</v>
      </c>
      <c r="J11"/>
      <c r="K11" s="10">
        <v>0.61158800000000002</v>
      </c>
      <c r="L11" s="11">
        <v>2.5419200000000002</v>
      </c>
      <c r="M11" s="11">
        <v>2.7635999999999998</v>
      </c>
      <c r="N11" s="11">
        <v>0.42484699999999997</v>
      </c>
      <c r="O11" s="11">
        <v>0.39846700000000002</v>
      </c>
      <c r="P11" s="12">
        <v>0.48397699999999999</v>
      </c>
      <c r="Q11"/>
      <c r="R11" s="10">
        <v>0.46110820000000002</v>
      </c>
      <c r="S11" s="11">
        <v>2.2924880000000001</v>
      </c>
      <c r="T11" s="11">
        <v>2.3266789999999999</v>
      </c>
      <c r="U11" s="11">
        <v>0.36495480000000002</v>
      </c>
      <c r="V11" s="11">
        <v>0.32801150000000001</v>
      </c>
      <c r="W11" s="12">
        <v>0.39908589</v>
      </c>
    </row>
    <row r="12" spans="1:1024" ht="14.25">
      <c r="A12" s="26">
        <v>2010</v>
      </c>
      <c r="B12" s="10">
        <v>0.91247100000000003</v>
      </c>
      <c r="C12" s="11">
        <v>3.08134</v>
      </c>
      <c r="D12" s="11">
        <v>3.6704300000000001</v>
      </c>
      <c r="E12" s="11">
        <v>0.476715</v>
      </c>
      <c r="F12" s="11">
        <v>0.63837900000000003</v>
      </c>
      <c r="G12" s="11">
        <v>0.96347499999999997</v>
      </c>
      <c r="H12" s="11">
        <v>1.9438299999999999</v>
      </c>
      <c r="I12" s="12">
        <v>1.09226</v>
      </c>
      <c r="J12"/>
      <c r="K12" s="10">
        <v>0.55994200000000005</v>
      </c>
      <c r="L12" s="11">
        <v>2.5154000000000001</v>
      </c>
      <c r="M12" s="11">
        <v>2.5954899999999999</v>
      </c>
      <c r="N12" s="11">
        <v>0.41447800000000001</v>
      </c>
      <c r="O12" s="11">
        <v>0.35380200000000001</v>
      </c>
      <c r="P12" s="12">
        <v>0.4476</v>
      </c>
      <c r="Q12"/>
      <c r="R12" s="10">
        <v>0.43255369999999999</v>
      </c>
      <c r="S12" s="11">
        <v>2.2209509999999999</v>
      </c>
      <c r="T12" s="11">
        <v>2.2922980000000002</v>
      </c>
      <c r="U12" s="11">
        <v>0.35642960000000001</v>
      </c>
      <c r="V12" s="11">
        <v>0.30388670000000001</v>
      </c>
      <c r="W12" s="12">
        <v>0.37291713999999998</v>
      </c>
    </row>
    <row r="13" spans="1:1024" ht="14.25">
      <c r="A13" s="26">
        <v>2011</v>
      </c>
      <c r="B13" s="10">
        <v>0.86517999999999995</v>
      </c>
      <c r="C13" s="11">
        <v>3.0506899999999999</v>
      </c>
      <c r="D13" s="11">
        <v>3.3608199999999999</v>
      </c>
      <c r="E13" s="11">
        <v>0.46629199999999998</v>
      </c>
      <c r="F13" s="11">
        <v>0.58767400000000003</v>
      </c>
      <c r="G13" s="11">
        <v>0.96673500000000001</v>
      </c>
      <c r="H13" s="11">
        <v>1.9604600000000001</v>
      </c>
      <c r="I13" s="12">
        <v>1.11435</v>
      </c>
      <c r="J13"/>
      <c r="K13" s="10">
        <v>0.56199500000000002</v>
      </c>
      <c r="L13" s="11">
        <v>2.4805999999999999</v>
      </c>
      <c r="M13" s="11">
        <v>2.5583900000000002</v>
      </c>
      <c r="N13" s="11">
        <v>0.40526899999999999</v>
      </c>
      <c r="O13" s="11">
        <v>0.349132</v>
      </c>
      <c r="P13" s="12">
        <v>0.447795</v>
      </c>
      <c r="Q13"/>
      <c r="R13" s="10">
        <v>0.43836720000000001</v>
      </c>
      <c r="S13" s="11">
        <v>2.2488869999999999</v>
      </c>
      <c r="T13" s="11">
        <v>2.230969</v>
      </c>
      <c r="U13" s="11">
        <v>0.35798140000000001</v>
      </c>
      <c r="V13" s="11">
        <v>0.2979232</v>
      </c>
      <c r="W13" s="12">
        <v>0.37544958</v>
      </c>
    </row>
    <row r="14" spans="1:1024" ht="14.25">
      <c r="A14" s="26">
        <v>2012</v>
      </c>
      <c r="B14" s="10">
        <v>0.864811</v>
      </c>
      <c r="C14" s="11">
        <v>3.0485799999999998</v>
      </c>
      <c r="D14" s="11">
        <v>3.3113600000000001</v>
      </c>
      <c r="E14" s="11">
        <v>0.47549799999999998</v>
      </c>
      <c r="F14" s="11">
        <v>0.58999599999999996</v>
      </c>
      <c r="G14" s="11">
        <v>0.98539900000000002</v>
      </c>
      <c r="H14" s="11">
        <v>1.93947</v>
      </c>
      <c r="I14" s="12">
        <v>1.1074900000000001</v>
      </c>
      <c r="J14"/>
      <c r="K14" s="10">
        <v>0.528721</v>
      </c>
      <c r="L14" s="11">
        <v>2.4704100000000002</v>
      </c>
      <c r="M14" s="11">
        <v>2.48908</v>
      </c>
      <c r="N14" s="11">
        <v>0.40272400000000003</v>
      </c>
      <c r="O14" s="11">
        <v>0.30405199999999999</v>
      </c>
      <c r="P14" s="12">
        <v>0.416101</v>
      </c>
      <c r="Q14"/>
      <c r="R14" s="10">
        <v>0.45596799999999998</v>
      </c>
      <c r="S14" s="11">
        <v>2.3103750000000001</v>
      </c>
      <c r="T14" s="11">
        <v>2.3141790000000002</v>
      </c>
      <c r="U14" s="11">
        <v>0.3688285</v>
      </c>
      <c r="V14" s="11">
        <v>0.3033865</v>
      </c>
      <c r="W14" s="12">
        <v>0.38525685999999998</v>
      </c>
    </row>
    <row r="15" spans="1:1024" ht="14.25">
      <c r="A15" s="26">
        <v>2013</v>
      </c>
      <c r="B15" s="10">
        <v>0.86444299999999996</v>
      </c>
      <c r="C15" s="11">
        <v>3.0464699999999998</v>
      </c>
      <c r="D15" s="11">
        <v>3.2618999999999998</v>
      </c>
      <c r="E15" s="11">
        <v>0.48470299999999999</v>
      </c>
      <c r="F15" s="11">
        <v>0.59231699999999998</v>
      </c>
      <c r="G15" s="11">
        <v>1.00406</v>
      </c>
      <c r="H15" s="11">
        <v>1.91848</v>
      </c>
      <c r="I15" s="12">
        <v>1.10063</v>
      </c>
      <c r="J15"/>
      <c r="K15" s="10">
        <v>0.51378800000000002</v>
      </c>
      <c r="L15" s="11">
        <v>2.5029599999999999</v>
      </c>
      <c r="M15" s="11">
        <v>2.3887800000000001</v>
      </c>
      <c r="N15" s="11">
        <v>0.401505</v>
      </c>
      <c r="O15" s="11">
        <v>0.30088599999999999</v>
      </c>
      <c r="P15" s="12">
        <v>0.424983</v>
      </c>
      <c r="Q15"/>
      <c r="R15" s="10">
        <v>0.4369652</v>
      </c>
      <c r="S15" s="11">
        <v>2.2678280000000002</v>
      </c>
      <c r="T15" s="11">
        <v>2.2612139999999998</v>
      </c>
      <c r="U15" s="11">
        <v>0.35963729999999999</v>
      </c>
      <c r="V15" s="11">
        <v>0.29675020000000002</v>
      </c>
      <c r="W15" s="12">
        <v>0.37848674999999998</v>
      </c>
    </row>
    <row r="16" spans="1:1024" ht="14.25">
      <c r="A16" s="26">
        <v>2014</v>
      </c>
      <c r="B16" s="10">
        <v>0.81004299999999996</v>
      </c>
      <c r="C16" s="11">
        <v>2.9380999999999999</v>
      </c>
      <c r="D16" s="11">
        <v>3.0717099999999999</v>
      </c>
      <c r="E16" s="11">
        <v>0.47619800000000001</v>
      </c>
      <c r="F16" s="11">
        <v>0.55108100000000004</v>
      </c>
      <c r="G16" s="11">
        <v>0.987151</v>
      </c>
      <c r="H16" s="11">
        <v>2.0377200000000002</v>
      </c>
      <c r="I16" s="12">
        <v>1.1462399999999999</v>
      </c>
      <c r="J16"/>
      <c r="K16" s="10">
        <v>0.49607099999999998</v>
      </c>
      <c r="L16" s="11">
        <v>2.5215000000000001</v>
      </c>
      <c r="M16" s="11">
        <v>2.3433199999999998</v>
      </c>
      <c r="N16" s="11">
        <v>0.396984</v>
      </c>
      <c r="O16" s="11">
        <v>0.30741400000000002</v>
      </c>
      <c r="P16" s="12">
        <v>0.404644</v>
      </c>
      <c r="Q16"/>
      <c r="R16" s="10">
        <v>0.41806270000000001</v>
      </c>
      <c r="S16" s="11">
        <v>2.2294010000000002</v>
      </c>
      <c r="T16" s="11">
        <v>2.166604</v>
      </c>
      <c r="U16" s="11">
        <v>0.35276419999999997</v>
      </c>
      <c r="V16" s="11">
        <v>0.29713689999999998</v>
      </c>
      <c r="W16" s="12">
        <v>0.37293071</v>
      </c>
    </row>
    <row r="17" spans="1:23" ht="14.25">
      <c r="A17" s="26">
        <v>2015</v>
      </c>
      <c r="B17" s="10">
        <v>0.76466000000000001</v>
      </c>
      <c r="C17" s="11">
        <v>2.8143699999999998</v>
      </c>
      <c r="D17" s="11">
        <v>3.04189</v>
      </c>
      <c r="E17" s="11">
        <v>0.43472499999999997</v>
      </c>
      <c r="F17" s="11">
        <v>0.52424599999999999</v>
      </c>
      <c r="G17" s="11">
        <v>1.0128600000000001</v>
      </c>
      <c r="H17" s="11">
        <v>1.89601</v>
      </c>
      <c r="I17" s="12">
        <v>1.0244599999999999</v>
      </c>
      <c r="J17"/>
      <c r="K17" s="10">
        <v>0.55122400000000005</v>
      </c>
      <c r="L17" s="11">
        <v>2.5355799999999999</v>
      </c>
      <c r="M17" s="11">
        <v>2.5106999999999999</v>
      </c>
      <c r="N17" s="11">
        <v>0.41667199999999999</v>
      </c>
      <c r="O17" s="11">
        <v>0.34036499999999997</v>
      </c>
      <c r="P17" s="12">
        <v>0.43262099999999998</v>
      </c>
      <c r="Q17"/>
      <c r="R17" s="10">
        <v>0.4352454</v>
      </c>
      <c r="S17" s="11">
        <v>2.313774</v>
      </c>
      <c r="T17" s="11">
        <v>2.1916060000000002</v>
      </c>
      <c r="U17" s="11">
        <v>0.37503760000000003</v>
      </c>
      <c r="V17" s="11">
        <v>0.28602070000000002</v>
      </c>
      <c r="W17" s="12">
        <v>0.33321402999999999</v>
      </c>
    </row>
    <row r="18" spans="1:23" ht="14.25">
      <c r="A18" s="26">
        <v>2016</v>
      </c>
      <c r="B18" s="10">
        <v>0.74615500000000001</v>
      </c>
      <c r="C18" s="11">
        <v>2.6730399999999999</v>
      </c>
      <c r="D18" s="11">
        <v>3.1655099999999998</v>
      </c>
      <c r="E18" s="11">
        <v>0.44321100000000002</v>
      </c>
      <c r="F18" s="11">
        <v>0.51239500000000004</v>
      </c>
      <c r="G18" s="11">
        <v>0.98663699999999999</v>
      </c>
      <c r="H18" s="11">
        <v>1.82281</v>
      </c>
      <c r="I18" s="12">
        <v>1.10971</v>
      </c>
      <c r="J18"/>
      <c r="K18" s="10">
        <v>0.51514400000000005</v>
      </c>
      <c r="L18" s="11">
        <v>2.5118999999999998</v>
      </c>
      <c r="M18" s="11">
        <v>2.49376</v>
      </c>
      <c r="N18" s="11">
        <v>0.39338299999999998</v>
      </c>
      <c r="O18" s="11">
        <v>0.314697</v>
      </c>
      <c r="P18" s="12">
        <v>0.40306599999999998</v>
      </c>
      <c r="Q18"/>
      <c r="R18" s="10">
        <v>0.4117654</v>
      </c>
      <c r="S18" s="11">
        <v>2.336551</v>
      </c>
      <c r="T18" s="11">
        <v>2.2011889999999998</v>
      </c>
      <c r="U18" s="11">
        <v>0.35710619999999998</v>
      </c>
      <c r="V18" s="11">
        <v>0.26815919999999999</v>
      </c>
      <c r="W18" s="12">
        <v>0.31319026</v>
      </c>
    </row>
    <row r="19" spans="1:23" ht="14.25">
      <c r="A19" s="26">
        <v>2017</v>
      </c>
      <c r="B19" s="10">
        <v>0.71079820000000005</v>
      </c>
      <c r="C19" s="11">
        <v>2.618239</v>
      </c>
      <c r="D19" s="11">
        <v>3.00421</v>
      </c>
      <c r="E19" s="11">
        <v>0.43550689999999997</v>
      </c>
      <c r="F19" s="11">
        <v>0.51981010000000005</v>
      </c>
      <c r="G19" s="11">
        <v>1.0141119999999999</v>
      </c>
      <c r="H19" s="11">
        <v>1.548074</v>
      </c>
      <c r="I19" s="12">
        <v>1.0722100000000001</v>
      </c>
      <c r="J19"/>
      <c r="K19" s="10">
        <v>0.48556539999999998</v>
      </c>
      <c r="L19" s="11">
        <v>2.37486</v>
      </c>
      <c r="M19" s="11">
        <v>2.3315869999999999</v>
      </c>
      <c r="N19" s="11">
        <v>0.38637719999999998</v>
      </c>
      <c r="O19" s="11">
        <v>0.30651230000000002</v>
      </c>
      <c r="P19" s="12">
        <v>0.39165610000000001</v>
      </c>
      <c r="Q19"/>
      <c r="R19" s="10">
        <v>0.38712439999999998</v>
      </c>
      <c r="S19" s="11">
        <v>2.2597390000000002</v>
      </c>
      <c r="T19" s="11">
        <v>2.1219540000000001</v>
      </c>
      <c r="U19" s="11">
        <v>0.34877740000000002</v>
      </c>
      <c r="V19" s="11">
        <v>0.2637121</v>
      </c>
      <c r="W19" s="12">
        <v>0.30576199999999998</v>
      </c>
    </row>
    <row r="20" spans="1:23" ht="14.25">
      <c r="A20" s="26">
        <v>2018</v>
      </c>
      <c r="B20" s="10">
        <v>0.65531479999999998</v>
      </c>
      <c r="C20" s="11">
        <v>2.5</v>
      </c>
      <c r="D20" s="11">
        <v>2.8504399999999999</v>
      </c>
      <c r="E20" s="11">
        <v>0.41283599999999998</v>
      </c>
      <c r="F20" s="11">
        <v>0.47828540000000003</v>
      </c>
      <c r="G20" s="11">
        <v>0.9875216</v>
      </c>
      <c r="H20" s="11">
        <v>1.7710859999999999</v>
      </c>
      <c r="I20" s="12">
        <v>1.0519769999999999</v>
      </c>
      <c r="J20"/>
      <c r="K20" s="10">
        <v>0.49091390000000001</v>
      </c>
      <c r="L20" s="11">
        <v>2.4051589999999998</v>
      </c>
      <c r="M20" s="11">
        <v>2.34328</v>
      </c>
      <c r="N20" s="11">
        <v>0.39577010000000001</v>
      </c>
      <c r="O20" s="11">
        <v>0.3029965</v>
      </c>
      <c r="P20" s="12">
        <v>0.39633499999999999</v>
      </c>
      <c r="Q20"/>
      <c r="R20" s="10">
        <v>0.40590229999999999</v>
      </c>
      <c r="S20" s="11">
        <v>2.247344</v>
      </c>
      <c r="T20" s="11">
        <v>2.1857989999999998</v>
      </c>
      <c r="U20" s="11">
        <v>0.3596954</v>
      </c>
      <c r="V20" s="11">
        <v>0.26839580000000002</v>
      </c>
      <c r="W20" s="12">
        <v>0.3188646</v>
      </c>
    </row>
    <row r="21" spans="1:23" ht="14.25">
      <c r="A21" s="26">
        <v>2019</v>
      </c>
      <c r="B21" s="10">
        <v>0.72572199999999998</v>
      </c>
      <c r="C21" s="11">
        <v>2.564384</v>
      </c>
      <c r="D21" s="11">
        <v>3.145124</v>
      </c>
      <c r="E21" s="11">
        <v>0.4286413</v>
      </c>
      <c r="F21" s="11">
        <v>0.49547360000000001</v>
      </c>
      <c r="G21" s="11">
        <v>1.021377</v>
      </c>
      <c r="H21" s="11">
        <v>1.554627</v>
      </c>
      <c r="I21" s="12">
        <v>0.91503270000000003</v>
      </c>
      <c r="J21"/>
      <c r="K21" s="10">
        <v>0.5141848</v>
      </c>
      <c r="L21" s="11">
        <v>2.4454259999999999</v>
      </c>
      <c r="M21" s="11">
        <v>2.4810140000000001</v>
      </c>
      <c r="N21" s="11">
        <v>0.38897549999999997</v>
      </c>
      <c r="O21" s="11">
        <v>0.3119111</v>
      </c>
      <c r="P21" s="12">
        <v>0.40757860000000001</v>
      </c>
      <c r="Q21"/>
      <c r="R21" s="10">
        <v>0.42102820000000002</v>
      </c>
      <c r="S21" s="11">
        <v>2.3155779999999999</v>
      </c>
      <c r="T21" s="11">
        <v>2.2562920000000002</v>
      </c>
      <c r="U21" s="11">
        <v>0.35846919999999999</v>
      </c>
      <c r="V21" s="11">
        <v>0.27378629999999998</v>
      </c>
      <c r="W21" s="12">
        <v>0.32412869999999999</v>
      </c>
    </row>
    <row r="22" spans="1:23" ht="14.25">
      <c r="A22" s="26">
        <v>2020</v>
      </c>
      <c r="B22" s="10">
        <v>0.69981186666666662</v>
      </c>
      <c r="C22" s="11">
        <v>2.4900216666666668</v>
      </c>
      <c r="D22" s="11">
        <v>3.0551599999999999</v>
      </c>
      <c r="E22" s="11">
        <v>0.42487559333333336</v>
      </c>
      <c r="F22" s="11">
        <v>0.52704436666666665</v>
      </c>
      <c r="G22" s="11">
        <v>1.0174283333333334</v>
      </c>
      <c r="H22" s="11">
        <v>1.5658876666666666</v>
      </c>
      <c r="I22" s="12">
        <v>0.91155326666666669</v>
      </c>
      <c r="J22"/>
      <c r="K22" s="10">
        <v>0.52372073333333335</v>
      </c>
      <c r="L22" s="11">
        <v>2.4623693333333332</v>
      </c>
      <c r="M22" s="11">
        <v>2.4697413333333333</v>
      </c>
      <c r="N22" s="11">
        <v>0.39457563333333334</v>
      </c>
      <c r="O22" s="11">
        <v>0.34743146666666669</v>
      </c>
      <c r="P22" s="12">
        <v>0.42088226666666667</v>
      </c>
      <c r="Q22"/>
      <c r="R22" s="10">
        <v>0.44320880000000001</v>
      </c>
      <c r="S22" s="11">
        <v>2.3431893333333331</v>
      </c>
      <c r="T22" s="11">
        <v>2.2991713333333337</v>
      </c>
      <c r="U22" s="11">
        <v>0.36643583333333335</v>
      </c>
      <c r="V22" s="11">
        <v>0.3189740333333333</v>
      </c>
      <c r="W22" s="12">
        <v>0.35964493333333331</v>
      </c>
    </row>
    <row r="23" spans="1:23" ht="14.25">
      <c r="A23" s="26">
        <v>2021</v>
      </c>
      <c r="B23" s="10">
        <v>0.67390173333333336</v>
      </c>
      <c r="C23" s="11">
        <v>2.4156593333333332</v>
      </c>
      <c r="D23" s="11">
        <v>2.9651960000000002</v>
      </c>
      <c r="E23" s="11">
        <v>0.42110988666666666</v>
      </c>
      <c r="F23" s="11">
        <v>0.55861513333333335</v>
      </c>
      <c r="G23" s="11">
        <v>1.0134796666666666</v>
      </c>
      <c r="H23" s="11">
        <v>1.5771483333333334</v>
      </c>
      <c r="I23" s="12">
        <v>0.90807383333333336</v>
      </c>
      <c r="J23"/>
      <c r="K23" s="10">
        <v>0.5332566666666666</v>
      </c>
      <c r="L23" s="11">
        <v>2.4793126666666665</v>
      </c>
      <c r="M23" s="11">
        <v>2.4584686666666666</v>
      </c>
      <c r="N23" s="11">
        <v>0.40017576666666665</v>
      </c>
      <c r="O23" s="11">
        <v>0.38295183333333332</v>
      </c>
      <c r="P23" s="12">
        <v>0.43418593333333333</v>
      </c>
      <c r="Q23"/>
      <c r="R23" s="10">
        <v>0.46538940000000001</v>
      </c>
      <c r="S23" s="11">
        <v>2.3708006666666668</v>
      </c>
      <c r="T23" s="11">
        <v>2.3420506666666667</v>
      </c>
      <c r="U23" s="11">
        <v>0.37440246666666666</v>
      </c>
      <c r="V23" s="11">
        <v>0.36416176666666666</v>
      </c>
      <c r="W23" s="12">
        <v>0.39516116666666667</v>
      </c>
    </row>
    <row r="24" spans="1:23" ht="14.25">
      <c r="A24" s="28">
        <v>2022</v>
      </c>
      <c r="B24" s="16">
        <v>0.6479916</v>
      </c>
      <c r="C24" s="17">
        <v>2.341297</v>
      </c>
      <c r="D24" s="17">
        <v>2.875232</v>
      </c>
      <c r="E24" s="17">
        <v>0.41734418000000001</v>
      </c>
      <c r="F24" s="17">
        <v>0.59018590000000004</v>
      </c>
      <c r="G24" s="17">
        <v>1.009531</v>
      </c>
      <c r="H24" s="17">
        <v>1.588409</v>
      </c>
      <c r="I24" s="18">
        <v>0.90459440000000002</v>
      </c>
      <c r="J24"/>
      <c r="K24" s="16">
        <v>0.54279259999999996</v>
      </c>
      <c r="L24" s="17">
        <v>2.4962559999999998</v>
      </c>
      <c r="M24" s="17">
        <v>2.4471959999999999</v>
      </c>
      <c r="N24" s="17">
        <v>0.40577590000000002</v>
      </c>
      <c r="O24" s="17">
        <v>0.41847220000000002</v>
      </c>
      <c r="P24" s="18">
        <v>0.44748959999999999</v>
      </c>
      <c r="Q24"/>
      <c r="R24" s="16">
        <v>0.48757</v>
      </c>
      <c r="S24" s="17">
        <v>2.398412</v>
      </c>
      <c r="T24" s="17">
        <v>2.3849300000000002</v>
      </c>
      <c r="U24" s="17">
        <v>0.38236910000000002</v>
      </c>
      <c r="V24" s="17">
        <v>0.40934949999999998</v>
      </c>
      <c r="W24" s="18">
        <v>0.43067739999999999</v>
      </c>
    </row>
    <row r="25" spans="1:23" ht="14.25">
      <c r="A25"/>
      <c r="B25" s="19"/>
      <c r="C25" s="19"/>
      <c r="D25" s="19"/>
      <c r="E25" s="19"/>
      <c r="F25" s="19"/>
      <c r="G25" s="19"/>
      <c r="H25" s="19"/>
      <c r="I25" s="19"/>
      <c r="J25"/>
      <c r="K25"/>
      <c r="L25"/>
      <c r="M25"/>
      <c r="N25"/>
      <c r="O25"/>
      <c r="P25"/>
      <c r="Q25"/>
      <c r="R25"/>
      <c r="S25"/>
      <c r="T25"/>
      <c r="U25"/>
      <c r="V25"/>
      <c r="W25"/>
    </row>
    <row r="26" spans="1:23" ht="14.25">
      <c r="A26"/>
      <c r="B26"/>
      <c r="C26"/>
      <c r="D26"/>
      <c r="E26"/>
      <c r="F26"/>
      <c r="G26"/>
      <c r="H26"/>
      <c r="I26"/>
      <c r="J26"/>
      <c r="K26"/>
      <c r="L26"/>
      <c r="M26"/>
      <c r="N26"/>
      <c r="O26"/>
      <c r="P26"/>
      <c r="Q26"/>
      <c r="R26"/>
      <c r="S26"/>
      <c r="T26"/>
      <c r="U26"/>
      <c r="V26"/>
      <c r="W26"/>
    </row>
    <row r="27" spans="1:23">
      <c r="A27" s="20" t="s">
        <v>15</v>
      </c>
      <c r="B27" s="13">
        <f t="shared" ref="B27:I27" si="0">AVERAGE(B4:B24)</f>
        <v>0.80916562857142849</v>
      </c>
      <c r="C27" s="13">
        <f t="shared" si="0"/>
        <v>2.8315281428571422</v>
      </c>
      <c r="D27" s="13">
        <f t="shared" si="0"/>
        <v>3.2523677142857146</v>
      </c>
      <c r="E27" s="13">
        <f t="shared" si="0"/>
        <v>0.46170242190476191</v>
      </c>
      <c r="F27" s="13">
        <f t="shared" si="0"/>
        <v>0.58627830952380966</v>
      </c>
      <c r="G27" s="13">
        <f t="shared" si="0"/>
        <v>1.0285384095238097</v>
      </c>
      <c r="H27" s="13">
        <f t="shared" si="0"/>
        <v>1.7821948571428574</v>
      </c>
      <c r="I27" s="139">
        <f t="shared" si="0"/>
        <v>1.0729503904761906</v>
      </c>
      <c r="J27" s="11"/>
      <c r="K27" s="13">
        <f t="shared" ref="K27:P27" si="1">AVERAGE(K4:K24)</f>
        <v>0.55239629047619054</v>
      </c>
      <c r="L27" s="13">
        <f t="shared" si="1"/>
        <v>2.4882020476190476</v>
      </c>
      <c r="M27" s="13">
        <f t="shared" si="1"/>
        <v>2.5557008095238096</v>
      </c>
      <c r="N27" s="13">
        <f t="shared" si="1"/>
        <v>0.40774162380952378</v>
      </c>
      <c r="O27" s="13">
        <f t="shared" si="1"/>
        <v>0.36074425714285707</v>
      </c>
      <c r="P27" s="139">
        <f t="shared" si="1"/>
        <v>0.44583907142857154</v>
      </c>
      <c r="Q27" s="11"/>
      <c r="R27" s="13">
        <f t="shared" ref="R27:W27" si="2">AVERAGE(R4:R24)</f>
        <v>0.44078356904761912</v>
      </c>
      <c r="S27" s="13">
        <f t="shared" si="2"/>
        <v>2.2920101428571429</v>
      </c>
      <c r="T27" s="13">
        <f t="shared" si="2"/>
        <v>2.2754328333333333</v>
      </c>
      <c r="U27" s="13">
        <f t="shared" si="2"/>
        <v>0.36448143333333338</v>
      </c>
      <c r="V27" s="13">
        <f t="shared" si="2"/>
        <v>0.3141351714285715</v>
      </c>
      <c r="W27" s="139">
        <f t="shared" si="2"/>
        <v>0.36999947642857139</v>
      </c>
    </row>
    <row r="28" spans="1:23">
      <c r="A28" s="21" t="s">
        <v>16</v>
      </c>
      <c r="B28" s="10">
        <f t="shared" ref="B28:I28" si="3">MEDIAN(B4:B24)</f>
        <v>0.82520800000000005</v>
      </c>
      <c r="C28" s="10">
        <f t="shared" si="3"/>
        <v>2.8880599999999998</v>
      </c>
      <c r="D28" s="10">
        <f t="shared" si="3"/>
        <v>3.2625000000000002</v>
      </c>
      <c r="E28" s="10">
        <f t="shared" si="3"/>
        <v>0.46629199999999998</v>
      </c>
      <c r="F28" s="10">
        <f t="shared" si="3"/>
        <v>0.58767400000000003</v>
      </c>
      <c r="G28" s="10">
        <f t="shared" si="3"/>
        <v>1.0141119999999999</v>
      </c>
      <c r="H28" s="10">
        <f t="shared" si="3"/>
        <v>1.82281</v>
      </c>
      <c r="I28" s="56">
        <f t="shared" si="3"/>
        <v>1.09226</v>
      </c>
      <c r="J28" s="11"/>
      <c r="K28" s="10">
        <f t="shared" ref="K28:P28" si="4">MEDIAN(K4:K24)</f>
        <v>0.54456800000000005</v>
      </c>
      <c r="L28" s="10">
        <f t="shared" si="4"/>
        <v>2.4805999999999999</v>
      </c>
      <c r="M28" s="10">
        <f t="shared" si="4"/>
        <v>2.5106999999999999</v>
      </c>
      <c r="N28" s="10">
        <f t="shared" si="4"/>
        <v>0.40272400000000003</v>
      </c>
      <c r="O28" s="10">
        <f t="shared" si="4"/>
        <v>0.35380200000000001</v>
      </c>
      <c r="P28" s="56">
        <f t="shared" si="4"/>
        <v>0.43418593333333333</v>
      </c>
      <c r="Q28" s="11"/>
      <c r="R28" s="10">
        <f t="shared" ref="R28:W28" si="5">MEDIAN(R4:R24)</f>
        <v>0.43836720000000001</v>
      </c>
      <c r="S28" s="10">
        <f t="shared" si="5"/>
        <v>2.2924880000000001</v>
      </c>
      <c r="T28" s="10">
        <f t="shared" si="5"/>
        <v>2.2922980000000002</v>
      </c>
      <c r="U28" s="10">
        <f t="shared" si="5"/>
        <v>0.36192560000000001</v>
      </c>
      <c r="V28" s="10">
        <f t="shared" si="5"/>
        <v>0.30388670000000001</v>
      </c>
      <c r="W28" s="56">
        <f t="shared" si="5"/>
        <v>0.37544958</v>
      </c>
    </row>
    <row r="29" spans="1:23">
      <c r="A29" s="21" t="s">
        <v>17</v>
      </c>
      <c r="B29" s="10">
        <f t="shared" ref="B29:I29" si="6">MIN(B4:B24)</f>
        <v>0.6479916</v>
      </c>
      <c r="C29" s="10">
        <f t="shared" si="6"/>
        <v>2.341297</v>
      </c>
      <c r="D29" s="10">
        <f t="shared" si="6"/>
        <v>2.8504399999999999</v>
      </c>
      <c r="E29" s="10">
        <f t="shared" si="6"/>
        <v>0.41283599999999998</v>
      </c>
      <c r="F29" s="10">
        <f t="shared" si="6"/>
        <v>0.47828540000000003</v>
      </c>
      <c r="G29" s="10">
        <f t="shared" si="6"/>
        <v>0.96347499999999997</v>
      </c>
      <c r="H29" s="10">
        <f t="shared" si="6"/>
        <v>1.548074</v>
      </c>
      <c r="I29" s="56">
        <f t="shared" si="6"/>
        <v>0.90459440000000002</v>
      </c>
      <c r="J29" s="11"/>
      <c r="K29" s="10">
        <f t="shared" ref="K29:P29" si="7">MIN(K4:K24)</f>
        <v>0.48556539999999998</v>
      </c>
      <c r="L29" s="10">
        <f t="shared" si="7"/>
        <v>2.37486</v>
      </c>
      <c r="M29" s="10">
        <f t="shared" si="7"/>
        <v>2.3315869999999999</v>
      </c>
      <c r="N29" s="10">
        <f t="shared" si="7"/>
        <v>0.38637719999999998</v>
      </c>
      <c r="O29" s="10">
        <f t="shared" si="7"/>
        <v>0.30088599999999999</v>
      </c>
      <c r="P29" s="56">
        <f t="shared" si="7"/>
        <v>0.39165610000000001</v>
      </c>
      <c r="Q29" s="11"/>
      <c r="R29" s="10">
        <f t="shared" ref="R29:W29" si="8">MIN(R4:R24)</f>
        <v>0.38712439999999998</v>
      </c>
      <c r="S29" s="10">
        <f t="shared" si="8"/>
        <v>2.1931600000000002</v>
      </c>
      <c r="T29" s="10">
        <f t="shared" si="8"/>
        <v>2.1219540000000001</v>
      </c>
      <c r="U29" s="10">
        <f t="shared" si="8"/>
        <v>0.34858119999999998</v>
      </c>
      <c r="V29" s="10">
        <f t="shared" si="8"/>
        <v>0.2637121</v>
      </c>
      <c r="W29" s="56">
        <f t="shared" si="8"/>
        <v>0.30576199999999998</v>
      </c>
    </row>
    <row r="30" spans="1:23">
      <c r="A30" s="21" t="s">
        <v>18</v>
      </c>
      <c r="B30" s="10">
        <f t="shared" ref="B30:I30" si="9">MAX(B4:B24)</f>
        <v>1.0164299999999999</v>
      </c>
      <c r="C30" s="10">
        <f t="shared" si="9"/>
        <v>3.2545500000000001</v>
      </c>
      <c r="D30" s="10">
        <f t="shared" si="9"/>
        <v>3.9374899999999999</v>
      </c>
      <c r="E30" s="10">
        <f t="shared" si="9"/>
        <v>0.52692499999999998</v>
      </c>
      <c r="F30" s="10">
        <f t="shared" si="9"/>
        <v>0.72313700000000003</v>
      </c>
      <c r="G30" s="10">
        <f t="shared" si="9"/>
        <v>1.1170500000000001</v>
      </c>
      <c r="H30" s="10">
        <f t="shared" si="9"/>
        <v>2.0377200000000002</v>
      </c>
      <c r="I30" s="56">
        <f t="shared" si="9"/>
        <v>1.2415099999999999</v>
      </c>
      <c r="J30" s="11"/>
      <c r="K30" s="10">
        <f t="shared" ref="K30:P30" si="10">MAX(K4:K24)</f>
        <v>0.64485999999999999</v>
      </c>
      <c r="L30" s="10">
        <f t="shared" si="10"/>
        <v>2.7762099999999998</v>
      </c>
      <c r="M30" s="10">
        <f t="shared" si="10"/>
        <v>2.9879099999999998</v>
      </c>
      <c r="N30" s="10">
        <f t="shared" si="10"/>
        <v>0.45465699999999998</v>
      </c>
      <c r="O30" s="10">
        <f t="shared" si="10"/>
        <v>0.44355099999999997</v>
      </c>
      <c r="P30" s="56">
        <f t="shared" si="10"/>
        <v>0.54573899999999997</v>
      </c>
      <c r="Q30" s="11"/>
      <c r="R30" s="10">
        <f t="shared" ref="R30:W30" si="11">MAX(R4:R24)</f>
        <v>0.48757</v>
      </c>
      <c r="S30" s="10">
        <f t="shared" si="11"/>
        <v>2.398412</v>
      </c>
      <c r="T30" s="10">
        <f t="shared" si="11"/>
        <v>2.3849300000000002</v>
      </c>
      <c r="U30" s="10">
        <f t="shared" si="11"/>
        <v>0.38236910000000002</v>
      </c>
      <c r="V30" s="10">
        <f t="shared" si="11"/>
        <v>0.40934949999999998</v>
      </c>
      <c r="W30" s="56">
        <f t="shared" si="11"/>
        <v>0.43067739999999999</v>
      </c>
    </row>
    <row r="31" spans="1:23">
      <c r="A31" s="21" t="s">
        <v>19</v>
      </c>
      <c r="B31" s="10">
        <f t="shared" ref="B31:I31" si="12">STDEV(B4:B24)</f>
        <v>9.8828986429261828E-2</v>
      </c>
      <c r="C31" s="10">
        <f t="shared" si="12"/>
        <v>0.26228261597401575</v>
      </c>
      <c r="D31" s="10">
        <f t="shared" si="12"/>
        <v>0.27372742637761799</v>
      </c>
      <c r="E31" s="10">
        <f t="shared" si="12"/>
        <v>3.3655653267882953E-2</v>
      </c>
      <c r="F31" s="10">
        <f t="shared" si="12"/>
        <v>6.5287300458438363E-2</v>
      </c>
      <c r="G31" s="10">
        <f t="shared" si="12"/>
        <v>4.5956201951782481E-2</v>
      </c>
      <c r="H31" s="10">
        <f t="shared" si="12"/>
        <v>0.16262086346491039</v>
      </c>
      <c r="I31" s="56">
        <f t="shared" si="12"/>
        <v>0.10263278256259391</v>
      </c>
      <c r="J31" s="11"/>
      <c r="K31" s="10">
        <f t="shared" ref="K31:P31" si="13">STDEV(K4:K24)</f>
        <v>4.7144123029730318E-2</v>
      </c>
      <c r="L31" s="10">
        <f t="shared" si="13"/>
        <v>8.8283528599386665E-2</v>
      </c>
      <c r="M31" s="10">
        <f t="shared" si="13"/>
        <v>0.16863959745921578</v>
      </c>
      <c r="N31" s="10">
        <f t="shared" si="13"/>
        <v>1.678568083694202E-2</v>
      </c>
      <c r="O31" s="10">
        <f t="shared" si="13"/>
        <v>4.7663308054789244E-2</v>
      </c>
      <c r="P31" s="56">
        <f t="shared" si="13"/>
        <v>4.0841933250173004E-2</v>
      </c>
      <c r="Q31" s="11"/>
      <c r="R31" s="10">
        <f t="shared" ref="R31:W31" si="14">STDEV(R4:R24)</f>
        <v>2.5011793562470068E-2</v>
      </c>
      <c r="S31" s="10">
        <f t="shared" si="14"/>
        <v>5.9513223630044437E-2</v>
      </c>
      <c r="T31" s="10">
        <f t="shared" si="14"/>
        <v>7.1221210422956982E-2</v>
      </c>
      <c r="U31" s="10">
        <f t="shared" si="14"/>
        <v>9.8117427786187875E-3</v>
      </c>
      <c r="V31" s="10">
        <f t="shared" si="14"/>
        <v>3.5592887267517054E-2</v>
      </c>
      <c r="W31" s="56">
        <f t="shared" si="14"/>
        <v>3.4226224403477327E-2</v>
      </c>
    </row>
    <row r="32" spans="1:23">
      <c r="A32" s="21" t="s">
        <v>20</v>
      </c>
      <c r="B32" s="10">
        <f t="shared" ref="B32:I32" si="15">SKEW(B4:B24)</f>
        <v>-2.0404281108985556E-2</v>
      </c>
      <c r="C32" s="10">
        <f t="shared" si="15"/>
        <v>-0.35857848800103542</v>
      </c>
      <c r="D32" s="10">
        <f t="shared" si="15"/>
        <v>0.8737767285609942</v>
      </c>
      <c r="E32" s="10">
        <f t="shared" si="15"/>
        <v>0.34358256223708694</v>
      </c>
      <c r="F32" s="10">
        <f t="shared" si="15"/>
        <v>0.31883920846135511</v>
      </c>
      <c r="G32" s="10">
        <f t="shared" si="15"/>
        <v>0.54776325603419884</v>
      </c>
      <c r="H32" s="10">
        <f t="shared" si="15"/>
        <v>-0.22232414242091733</v>
      </c>
      <c r="I32" s="56">
        <f t="shared" si="15"/>
        <v>-0.32984824247630656</v>
      </c>
      <c r="J32" s="11"/>
      <c r="K32" s="10">
        <f t="shared" ref="K32:P32" si="16">SKEW(K4:K24)</f>
        <v>0.6127318216185087</v>
      </c>
      <c r="L32" s="10">
        <f t="shared" si="16"/>
        <v>1.7153241594463977</v>
      </c>
      <c r="M32" s="10">
        <f t="shared" si="16"/>
        <v>0.91469281076627662</v>
      </c>
      <c r="N32" s="10">
        <f t="shared" si="16"/>
        <v>1.2864222038774134</v>
      </c>
      <c r="O32" s="10">
        <f t="shared" si="16"/>
        <v>0.24778679384019039</v>
      </c>
      <c r="P32" s="56">
        <f t="shared" si="16"/>
        <v>0.7706205947073228</v>
      </c>
      <c r="Q32" s="11"/>
      <c r="R32" s="10">
        <f t="shared" ref="R32:W32" si="17">SKEW(R4:R24)</f>
        <v>-0.20463330613132605</v>
      </c>
      <c r="S32" s="10">
        <f t="shared" si="17"/>
        <v>0.147931092230845</v>
      </c>
      <c r="T32" s="10">
        <f t="shared" si="17"/>
        <v>-0.51185851343813482</v>
      </c>
      <c r="U32" s="10">
        <f t="shared" si="17"/>
        <v>0.14559962915532784</v>
      </c>
      <c r="V32" s="10">
        <f t="shared" si="17"/>
        <v>0.78546667295439021</v>
      </c>
      <c r="W32" s="56">
        <f t="shared" si="17"/>
        <v>-0.3813351823541315</v>
      </c>
    </row>
    <row r="33" spans="1:23">
      <c r="A33" s="22" t="s">
        <v>21</v>
      </c>
      <c r="B33" s="16">
        <f t="shared" ref="B33:I33" si="18">KURT(B4:B24)</f>
        <v>-0.60617682502494263</v>
      </c>
      <c r="C33" s="16">
        <f t="shared" si="18"/>
        <v>-0.91467016854382033</v>
      </c>
      <c r="D33" s="16">
        <f t="shared" si="18"/>
        <v>0.8703166049559754</v>
      </c>
      <c r="E33" s="16">
        <f t="shared" si="18"/>
        <v>-0.70585533017929381</v>
      </c>
      <c r="F33" s="16">
        <f t="shared" si="18"/>
        <v>-0.38724745757010526</v>
      </c>
      <c r="G33" s="16">
        <f t="shared" si="18"/>
        <v>-0.75183849908348366</v>
      </c>
      <c r="H33" s="16">
        <f t="shared" si="18"/>
        <v>-1.3377239522374738</v>
      </c>
      <c r="I33" s="58">
        <f t="shared" si="18"/>
        <v>-0.69164872239696296</v>
      </c>
      <c r="J33" s="11"/>
      <c r="K33" s="16">
        <f t="shared" ref="K33:P33" si="19">KURT(K4:K24)</f>
        <v>-0.48459658672109152</v>
      </c>
      <c r="L33" s="16">
        <f t="shared" si="19"/>
        <v>4.9086641909494801</v>
      </c>
      <c r="M33" s="16">
        <f t="shared" si="19"/>
        <v>0.82087272237512421</v>
      </c>
      <c r="N33" s="16">
        <f t="shared" si="19"/>
        <v>1.6783905426249652</v>
      </c>
      <c r="O33" s="16">
        <f t="shared" si="19"/>
        <v>-1.1755623847433729</v>
      </c>
      <c r="P33" s="58">
        <f t="shared" si="19"/>
        <v>9.1590742231118849E-2</v>
      </c>
      <c r="Q33" s="11"/>
      <c r="R33" s="16">
        <f t="shared" ref="R33:W33" si="20">KURT(R4:R24)</f>
        <v>-0.36192400430168803</v>
      </c>
      <c r="S33" s="16">
        <f t="shared" si="20"/>
        <v>-1.1382099489514035</v>
      </c>
      <c r="T33" s="16">
        <f t="shared" si="20"/>
        <v>-0.51400976202229565</v>
      </c>
      <c r="U33" s="16">
        <f t="shared" si="20"/>
        <v>-0.93507352861400195</v>
      </c>
      <c r="V33" s="16">
        <f t="shared" si="20"/>
        <v>1.09599492211369</v>
      </c>
      <c r="W33" s="58">
        <f t="shared" si="20"/>
        <v>-0.35486219458667234</v>
      </c>
    </row>
    <row r="34" spans="1:23">
      <c r="A34"/>
    </row>
    <row r="35" spans="1:23">
      <c r="A35"/>
    </row>
    <row r="36" spans="1:23">
      <c r="A36" s="23" t="s">
        <v>189</v>
      </c>
    </row>
  </sheetData>
  <mergeCells count="3">
    <mergeCell ref="B2:I2"/>
    <mergeCell ref="K2:P2"/>
    <mergeCell ref="R2:W2"/>
  </mergeCells>
  <pageMargins left="0.7" right="0.7" top="0.75" bottom="0.75" header="0.51180555555555496" footer="0.51180555555555496"/>
  <pageSetup paperSize="9" firstPageNumber="0" orientation="portrait"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D9D9D9"/>
  </sheetPr>
  <dimension ref="A1:BL37"/>
  <sheetViews>
    <sheetView showGridLines="0" workbookViewId="0">
      <selection activeCell="L25" sqref="L25"/>
    </sheetView>
  </sheetViews>
  <sheetFormatPr defaultColWidth="8.85546875" defaultRowHeight="12.75"/>
  <cols>
    <col min="1" max="4" width="8.85546875" style="130"/>
    <col min="5" max="5" width="8.85546875" style="130" customWidth="1"/>
    <col min="6" max="37" width="8.85546875" style="130"/>
    <col min="38" max="41" width="8.85546875" style="80"/>
  </cols>
  <sheetData>
    <row r="1" spans="1:64" s="80" customFormat="1" ht="17.45" customHeight="1">
      <c r="A1" s="394" t="s">
        <v>162</v>
      </c>
      <c r="B1" s="332"/>
      <c r="C1" s="332"/>
      <c r="D1" s="332"/>
      <c r="E1" s="332"/>
      <c r="F1" s="332"/>
      <c r="G1" s="325"/>
      <c r="H1" s="325"/>
      <c r="I1" s="325"/>
      <c r="J1" s="332"/>
      <c r="K1" s="325"/>
      <c r="L1" s="325"/>
      <c r="M1" s="325"/>
      <c r="N1" s="332"/>
      <c r="O1" s="325"/>
      <c r="P1" s="325"/>
      <c r="Q1" s="325"/>
      <c r="R1" s="332"/>
      <c r="S1" s="325"/>
      <c r="T1" s="325"/>
      <c r="U1" s="325"/>
      <c r="V1" s="325"/>
      <c r="W1" s="325"/>
      <c r="X1" s="325"/>
      <c r="Y1" s="325"/>
      <c r="Z1" s="325"/>
      <c r="AA1" s="325"/>
      <c r="AB1" s="325"/>
      <c r="AC1" s="325"/>
      <c r="AD1" s="325"/>
      <c r="AE1" s="325"/>
      <c r="AF1" s="325"/>
      <c r="AG1" s="325"/>
      <c r="AH1" s="325"/>
      <c r="AI1" s="325"/>
      <c r="AJ1" s="325"/>
      <c r="AK1" s="325"/>
      <c r="AL1" s="325"/>
      <c r="AM1" s="325"/>
      <c r="AN1" s="325"/>
      <c r="AO1" s="325"/>
      <c r="AP1" s="325"/>
      <c r="AQ1" s="325"/>
      <c r="AR1" s="325"/>
      <c r="AS1" s="325"/>
      <c r="AT1" s="325"/>
      <c r="AU1" s="325"/>
      <c r="AV1" s="325"/>
      <c r="AW1" s="325"/>
      <c r="AX1" s="325"/>
      <c r="AY1" s="325"/>
      <c r="AZ1" s="325"/>
      <c r="BA1" s="325"/>
      <c r="BB1" s="325"/>
      <c r="BC1" s="325"/>
      <c r="BD1" s="325"/>
      <c r="BE1" s="325"/>
      <c r="BF1" s="325"/>
      <c r="BG1" s="325"/>
      <c r="BH1" s="325"/>
      <c r="BI1" s="325"/>
      <c r="BJ1" s="325"/>
      <c r="BK1" s="325"/>
      <c r="BL1" s="325"/>
    </row>
    <row r="2" spans="1:64" s="80" customFormat="1" ht="14.45" customHeight="1">
      <c r="A2" s="333" t="s">
        <v>163</v>
      </c>
      <c r="B2" s="333"/>
      <c r="C2" s="333"/>
      <c r="D2" s="333"/>
      <c r="E2" s="334"/>
      <c r="F2" s="326"/>
      <c r="G2" s="329"/>
      <c r="H2" s="325"/>
      <c r="I2" s="329"/>
      <c r="J2" s="326"/>
      <c r="K2" s="329"/>
      <c r="L2" s="325"/>
      <c r="M2" s="329"/>
      <c r="N2" s="326"/>
      <c r="O2" s="329"/>
      <c r="P2" s="325"/>
      <c r="Q2" s="329"/>
      <c r="R2" s="326"/>
      <c r="S2" s="329"/>
      <c r="T2" s="325"/>
      <c r="U2" s="329"/>
      <c r="V2" s="326"/>
      <c r="W2" s="329"/>
      <c r="X2" s="325"/>
      <c r="Y2" s="329"/>
      <c r="Z2" s="326"/>
      <c r="AA2" s="329"/>
      <c r="AB2" s="325"/>
      <c r="AC2" s="329"/>
      <c r="AD2" s="326"/>
      <c r="AE2" s="329"/>
      <c r="AF2" s="325"/>
      <c r="AG2" s="329"/>
      <c r="AH2" s="326"/>
      <c r="AI2" s="329"/>
      <c r="AJ2" s="325"/>
      <c r="AK2" s="329"/>
      <c r="AL2" s="325"/>
      <c r="AM2" s="325"/>
      <c r="AN2" s="325"/>
      <c r="AO2" s="325"/>
      <c r="AP2" s="325"/>
      <c r="AQ2" s="325"/>
      <c r="AR2" s="325"/>
      <c r="AS2" s="325"/>
      <c r="AT2" s="325"/>
      <c r="AU2" s="325"/>
      <c r="AV2" s="325"/>
      <c r="AW2" s="325"/>
      <c r="AX2" s="325"/>
      <c r="AY2" s="325"/>
      <c r="AZ2" s="325"/>
      <c r="BA2" s="325"/>
      <c r="BB2" s="325"/>
      <c r="BC2" s="325"/>
      <c r="BD2" s="325"/>
      <c r="BE2" s="325"/>
      <c r="BF2" s="325"/>
      <c r="BG2" s="325"/>
      <c r="BH2" s="325"/>
      <c r="BI2" s="325"/>
      <c r="BJ2" s="325"/>
      <c r="BK2" s="325"/>
      <c r="BL2" s="325"/>
    </row>
    <row r="3" spans="1:64" ht="16.5" thickBot="1">
      <c r="A3" s="335"/>
      <c r="B3" s="335"/>
      <c r="C3" s="335"/>
      <c r="D3" s="335"/>
      <c r="E3" s="330"/>
      <c r="F3" s="336"/>
      <c r="G3" s="336"/>
      <c r="H3" s="336"/>
      <c r="I3" s="336"/>
      <c r="J3" s="336"/>
      <c r="K3" s="336"/>
      <c r="L3" s="336"/>
      <c r="M3" s="336"/>
      <c r="N3" s="336"/>
      <c r="O3" s="336"/>
      <c r="P3" s="336"/>
      <c r="Q3" s="336"/>
      <c r="R3" s="336"/>
      <c r="S3" s="336"/>
      <c r="T3" s="336"/>
      <c r="U3" s="336"/>
      <c r="V3" s="336"/>
      <c r="W3" s="336"/>
      <c r="X3" s="336"/>
      <c r="Y3" s="337"/>
      <c r="Z3" s="336"/>
      <c r="AA3" s="336"/>
      <c r="AB3" s="336"/>
      <c r="AC3" s="337"/>
      <c r="AD3" s="336"/>
      <c r="AE3" s="336"/>
      <c r="AF3" s="336"/>
      <c r="AG3" s="337"/>
      <c r="AH3" s="336"/>
      <c r="AI3" s="391"/>
      <c r="AJ3" s="392"/>
      <c r="AK3" s="337"/>
      <c r="AL3" s="395"/>
      <c r="AM3" s="396"/>
      <c r="AN3" s="392" t="s">
        <v>164</v>
      </c>
      <c r="AO3" s="325"/>
      <c r="AP3" s="325"/>
      <c r="AQ3" s="325"/>
      <c r="AR3" s="325"/>
      <c r="AS3" s="325"/>
      <c r="AT3" s="325"/>
      <c r="AU3" s="325"/>
      <c r="AV3" s="325"/>
      <c r="AW3" s="325"/>
      <c r="AX3" s="325"/>
      <c r="AY3" s="325"/>
      <c r="AZ3" s="325"/>
      <c r="BA3" s="325"/>
      <c r="BB3" s="325"/>
      <c r="BC3" s="325"/>
      <c r="BD3" s="411"/>
      <c r="BE3" s="412"/>
      <c r="BF3" s="325"/>
      <c r="BG3" s="325"/>
      <c r="BH3" s="414"/>
      <c r="BI3" s="412"/>
      <c r="BJ3" s="325"/>
      <c r="BK3" s="325"/>
      <c r="BL3" s="414" t="s">
        <v>165</v>
      </c>
    </row>
    <row r="4" spans="1:64" s="80" customFormat="1" ht="15" customHeight="1">
      <c r="A4" s="325"/>
      <c r="B4" s="325"/>
      <c r="C4" s="325"/>
      <c r="D4" s="325"/>
      <c r="E4" s="338"/>
      <c r="F4" s="427">
        <v>2008</v>
      </c>
      <c r="G4" s="427"/>
      <c r="H4" s="427"/>
      <c r="I4" s="415"/>
      <c r="J4" s="427">
        <v>2009</v>
      </c>
      <c r="K4" s="427"/>
      <c r="L4" s="427"/>
      <c r="M4" s="415"/>
      <c r="N4" s="427">
        <v>2010</v>
      </c>
      <c r="O4" s="427"/>
      <c r="P4" s="427"/>
      <c r="Q4" s="415"/>
      <c r="R4" s="427">
        <v>2011</v>
      </c>
      <c r="S4" s="427"/>
      <c r="T4" s="427"/>
      <c r="U4" s="415"/>
      <c r="V4" s="427">
        <v>2012</v>
      </c>
      <c r="W4" s="427"/>
      <c r="X4" s="427"/>
      <c r="Y4" s="415"/>
      <c r="Z4" s="427">
        <v>2013</v>
      </c>
      <c r="AA4" s="427"/>
      <c r="AB4" s="427"/>
      <c r="AC4" s="415"/>
      <c r="AD4" s="427">
        <v>2014</v>
      </c>
      <c r="AE4" s="427"/>
      <c r="AF4" s="427"/>
      <c r="AG4" s="415"/>
      <c r="AH4" s="427">
        <v>2015</v>
      </c>
      <c r="AI4" s="427"/>
      <c r="AJ4" s="427"/>
      <c r="AK4" s="415"/>
      <c r="AL4" s="427">
        <v>2016</v>
      </c>
      <c r="AM4" s="427"/>
      <c r="AN4" s="427"/>
      <c r="AO4" s="415"/>
      <c r="AP4" s="427">
        <v>2017</v>
      </c>
      <c r="AQ4" s="427"/>
      <c r="AR4" s="427"/>
      <c r="AS4" s="415"/>
      <c r="AT4" s="427">
        <v>2018</v>
      </c>
      <c r="AU4" s="427"/>
      <c r="AV4" s="427"/>
      <c r="AW4" s="415"/>
      <c r="AX4" s="427">
        <v>2019</v>
      </c>
      <c r="AY4" s="427"/>
      <c r="AZ4" s="427"/>
      <c r="BA4" s="415"/>
      <c r="BB4" s="427">
        <v>2020</v>
      </c>
      <c r="BC4" s="427"/>
      <c r="BD4" s="427"/>
      <c r="BE4" s="416"/>
      <c r="BF4" s="427" t="s">
        <v>141</v>
      </c>
      <c r="BG4" s="427"/>
      <c r="BH4" s="427"/>
      <c r="BI4" s="416"/>
      <c r="BJ4" s="427">
        <v>2022</v>
      </c>
      <c r="BK4" s="427"/>
      <c r="BL4" s="427"/>
    </row>
    <row r="5" spans="1:64" ht="24">
      <c r="A5" s="339"/>
      <c r="B5" s="340"/>
      <c r="C5" s="340"/>
      <c r="D5" s="340"/>
      <c r="E5" s="340"/>
      <c r="F5" s="341" t="s">
        <v>106</v>
      </c>
      <c r="G5" s="341" t="s">
        <v>107</v>
      </c>
      <c r="H5" s="341" t="s">
        <v>108</v>
      </c>
      <c r="I5" s="342"/>
      <c r="J5" s="341" t="s">
        <v>106</v>
      </c>
      <c r="K5" s="341" t="s">
        <v>107</v>
      </c>
      <c r="L5" s="341" t="s">
        <v>108</v>
      </c>
      <c r="M5" s="342"/>
      <c r="N5" s="341" t="s">
        <v>106</v>
      </c>
      <c r="O5" s="341" t="s">
        <v>107</v>
      </c>
      <c r="P5" s="341" t="s">
        <v>108</v>
      </c>
      <c r="Q5" s="342"/>
      <c r="R5" s="341" t="s">
        <v>106</v>
      </c>
      <c r="S5" s="341" t="s">
        <v>107</v>
      </c>
      <c r="T5" s="341" t="s">
        <v>108</v>
      </c>
      <c r="U5" s="342"/>
      <c r="V5" s="341" t="s">
        <v>106</v>
      </c>
      <c r="W5" s="341" t="s">
        <v>107</v>
      </c>
      <c r="X5" s="341" t="s">
        <v>108</v>
      </c>
      <c r="Y5" s="342"/>
      <c r="Z5" s="341" t="s">
        <v>106</v>
      </c>
      <c r="AA5" s="341" t="s">
        <v>107</v>
      </c>
      <c r="AB5" s="341" t="s">
        <v>108</v>
      </c>
      <c r="AC5" s="342"/>
      <c r="AD5" s="341" t="s">
        <v>106</v>
      </c>
      <c r="AE5" s="341" t="s">
        <v>107</v>
      </c>
      <c r="AF5" s="341" t="s">
        <v>108</v>
      </c>
      <c r="AG5" s="342"/>
      <c r="AH5" s="341" t="s">
        <v>106</v>
      </c>
      <c r="AI5" s="341" t="s">
        <v>107</v>
      </c>
      <c r="AJ5" s="341" t="s">
        <v>108</v>
      </c>
      <c r="AK5" s="342"/>
      <c r="AL5" s="341" t="s">
        <v>106</v>
      </c>
      <c r="AM5" s="341" t="s">
        <v>107</v>
      </c>
      <c r="AN5" s="341" t="s">
        <v>108</v>
      </c>
      <c r="AO5" s="342"/>
      <c r="AP5" s="341" t="s">
        <v>106</v>
      </c>
      <c r="AQ5" s="341" t="s">
        <v>107</v>
      </c>
      <c r="AR5" s="341" t="s">
        <v>108</v>
      </c>
      <c r="AS5" s="342"/>
      <c r="AT5" s="341" t="s">
        <v>106</v>
      </c>
      <c r="AU5" s="341" t="s">
        <v>107</v>
      </c>
      <c r="AV5" s="341" t="s">
        <v>108</v>
      </c>
      <c r="AW5" s="342"/>
      <c r="AX5" s="341" t="s">
        <v>106</v>
      </c>
      <c r="AY5" s="341" t="s">
        <v>107</v>
      </c>
      <c r="AZ5" s="341" t="s">
        <v>108</v>
      </c>
      <c r="BA5" s="342"/>
      <c r="BB5" s="341" t="s">
        <v>106</v>
      </c>
      <c r="BC5" s="341" t="s">
        <v>107</v>
      </c>
      <c r="BD5" s="341" t="s">
        <v>108</v>
      </c>
      <c r="BE5" s="416"/>
      <c r="BF5" s="341" t="s">
        <v>106</v>
      </c>
      <c r="BG5" s="341" t="s">
        <v>107</v>
      </c>
      <c r="BH5" s="341" t="s">
        <v>108</v>
      </c>
      <c r="BI5" s="416"/>
      <c r="BJ5" s="341" t="s">
        <v>106</v>
      </c>
      <c r="BK5" s="341" t="s">
        <v>107</v>
      </c>
      <c r="BL5" s="341" t="s">
        <v>108</v>
      </c>
    </row>
    <row r="6" spans="1:64" ht="13.5">
      <c r="A6" s="417"/>
      <c r="B6" s="343" t="s">
        <v>166</v>
      </c>
      <c r="C6" s="344"/>
      <c r="D6" s="344"/>
      <c r="E6" s="344"/>
      <c r="F6" s="345"/>
      <c r="G6" s="345"/>
      <c r="H6" s="345"/>
      <c r="I6" s="346"/>
      <c r="J6" s="345"/>
      <c r="K6" s="345"/>
      <c r="L6" s="345"/>
      <c r="M6" s="346"/>
      <c r="N6" s="345"/>
      <c r="O6" s="345"/>
      <c r="P6" s="345"/>
      <c r="Q6" s="346"/>
      <c r="R6" s="345"/>
      <c r="S6" s="345"/>
      <c r="T6" s="345"/>
      <c r="U6" s="346"/>
      <c r="V6" s="347"/>
      <c r="W6" s="347"/>
      <c r="X6" s="347"/>
      <c r="Y6" s="348"/>
      <c r="Z6" s="345"/>
      <c r="AA6" s="345"/>
      <c r="AB6" s="345"/>
      <c r="AC6" s="346"/>
      <c r="AD6" s="345"/>
      <c r="AE6" s="345"/>
      <c r="AF6" s="345"/>
      <c r="AG6" s="346"/>
      <c r="AH6" s="345"/>
      <c r="AI6" s="345"/>
      <c r="AJ6" s="345"/>
      <c r="AK6" s="346"/>
      <c r="AL6" s="345"/>
      <c r="AM6" s="345"/>
      <c r="AN6" s="345"/>
      <c r="AO6" s="346"/>
      <c r="AP6" s="345"/>
      <c r="AQ6" s="345"/>
      <c r="AR6" s="345"/>
      <c r="AS6" s="346"/>
      <c r="AT6" s="345"/>
      <c r="AU6" s="345"/>
      <c r="AV6" s="345"/>
      <c r="AW6" s="346"/>
      <c r="AX6" s="345"/>
      <c r="AY6" s="345"/>
      <c r="AZ6" s="345"/>
      <c r="BA6" s="346"/>
      <c r="BB6" s="345"/>
      <c r="BC6" s="345"/>
      <c r="BD6" s="345"/>
      <c r="BE6" s="325"/>
      <c r="BF6" s="345"/>
      <c r="BG6" s="345"/>
      <c r="BH6" s="345"/>
      <c r="BI6" s="325"/>
      <c r="BJ6" s="345"/>
      <c r="BK6" s="345"/>
      <c r="BL6" s="345"/>
    </row>
    <row r="7" spans="1:64" ht="15" customHeight="1">
      <c r="A7" s="418"/>
      <c r="B7" s="349" t="s">
        <v>167</v>
      </c>
      <c r="C7" s="350"/>
      <c r="D7" s="350"/>
      <c r="E7" s="350"/>
      <c r="F7" s="351">
        <v>9693.0059999999994</v>
      </c>
      <c r="G7" s="351">
        <v>5724.3909999999996</v>
      </c>
      <c r="H7" s="351">
        <v>3968.6149999999998</v>
      </c>
      <c r="I7" s="351"/>
      <c r="J7" s="351">
        <v>10149.870000000001</v>
      </c>
      <c r="K7" s="351">
        <v>5991.07</v>
      </c>
      <c r="L7" s="351">
        <v>4158.8</v>
      </c>
      <c r="M7" s="351"/>
      <c r="N7" s="351">
        <v>10509.77</v>
      </c>
      <c r="O7" s="351">
        <v>6199.4769999999999</v>
      </c>
      <c r="P7" s="351">
        <v>4310.2929999999997</v>
      </c>
      <c r="Q7" s="351"/>
      <c r="R7" s="351">
        <v>10951.513000000001</v>
      </c>
      <c r="S7" s="351">
        <v>6463.9189999999999</v>
      </c>
      <c r="T7" s="351">
        <v>4487.5940000000001</v>
      </c>
      <c r="U7" s="351"/>
      <c r="V7" s="351">
        <v>11573.277</v>
      </c>
      <c r="W7" s="351">
        <v>6669.2560000000003</v>
      </c>
      <c r="X7" s="351">
        <v>4904.0209999999997</v>
      </c>
      <c r="Y7" s="352"/>
      <c r="Z7" s="351">
        <v>11782.17</v>
      </c>
      <c r="AA7" s="351">
        <v>6879.7020000000002</v>
      </c>
      <c r="AB7" s="351">
        <v>4902.4679999999998</v>
      </c>
      <c r="AC7" s="351"/>
      <c r="AD7" s="351">
        <v>12009.136</v>
      </c>
      <c r="AE7" s="351">
        <v>7004.0640000000003</v>
      </c>
      <c r="AF7" s="351">
        <v>5005.0720000000001</v>
      </c>
      <c r="AG7" s="351"/>
      <c r="AH7" s="351">
        <v>12536.441999999999</v>
      </c>
      <c r="AI7" s="351">
        <v>7267.3909999999996</v>
      </c>
      <c r="AJ7" s="351">
        <v>5269.0510000000004</v>
      </c>
      <c r="AK7" s="351"/>
      <c r="AL7" s="397">
        <v>12898.245000000001</v>
      </c>
      <c r="AM7" s="397">
        <v>7439.0839999999998</v>
      </c>
      <c r="AN7" s="397">
        <v>5459.1610000000001</v>
      </c>
      <c r="AO7" s="397"/>
      <c r="AP7" s="397">
        <v>13260.744000000001</v>
      </c>
      <c r="AQ7" s="397">
        <v>7625.3360000000002</v>
      </c>
      <c r="AR7" s="397">
        <v>5635.4080000000004</v>
      </c>
      <c r="AS7" s="397"/>
      <c r="AT7" s="397">
        <v>13766.09</v>
      </c>
      <c r="AU7" s="397">
        <v>7860.8440000000001</v>
      </c>
      <c r="AV7" s="397">
        <v>5905.2460000000001</v>
      </c>
      <c r="AW7" s="413"/>
      <c r="AX7" s="397">
        <v>14089.093000000001</v>
      </c>
      <c r="AY7" s="397">
        <v>8030.8440000000001</v>
      </c>
      <c r="AZ7" s="397">
        <v>6058.2489999999998</v>
      </c>
      <c r="BA7" s="413"/>
      <c r="BB7" s="397">
        <v>14287.727000000001</v>
      </c>
      <c r="BC7" s="397">
        <v>8120.6490000000003</v>
      </c>
      <c r="BD7" s="397">
        <v>6167.0780000000004</v>
      </c>
      <c r="BE7" s="413"/>
      <c r="BF7" s="397">
        <v>14624.16</v>
      </c>
      <c r="BG7" s="397">
        <v>8286.5239999999994</v>
      </c>
      <c r="BH7" s="397">
        <v>6337.6360000000004</v>
      </c>
      <c r="BI7" s="413"/>
      <c r="BJ7" s="397">
        <v>14851.391</v>
      </c>
      <c r="BK7" s="397">
        <v>8385.5689999999995</v>
      </c>
      <c r="BL7" s="397">
        <v>6465.8220000000001</v>
      </c>
    </row>
    <row r="8" spans="1:64" ht="16.5" customHeight="1">
      <c r="A8" s="353"/>
      <c r="B8" s="354"/>
      <c r="C8" s="354" t="s">
        <v>168</v>
      </c>
      <c r="D8" s="355"/>
      <c r="E8" s="354"/>
      <c r="F8" s="346"/>
      <c r="G8" s="346"/>
      <c r="H8" s="346"/>
      <c r="I8" s="346"/>
      <c r="J8" s="346"/>
      <c r="K8" s="346"/>
      <c r="L8" s="346"/>
      <c r="M8" s="346"/>
      <c r="N8" s="346"/>
      <c r="O8" s="346"/>
      <c r="P8" s="346"/>
      <c r="Q8" s="346"/>
      <c r="R8" s="346"/>
      <c r="S8" s="346"/>
      <c r="T8" s="346"/>
      <c r="U8" s="346"/>
      <c r="V8" s="346"/>
      <c r="W8" s="346"/>
      <c r="X8" s="346"/>
      <c r="Y8" s="348"/>
      <c r="Z8" s="346"/>
      <c r="AA8" s="346"/>
      <c r="AB8" s="346"/>
      <c r="AC8" s="346"/>
      <c r="AD8" s="346"/>
      <c r="AE8" s="346"/>
      <c r="AF8" s="346"/>
      <c r="AG8" s="346"/>
      <c r="AH8" s="346"/>
      <c r="AI8" s="346"/>
      <c r="AJ8" s="346"/>
      <c r="AK8" s="346"/>
      <c r="AL8" s="346"/>
      <c r="AM8" s="346"/>
      <c r="AN8" s="346"/>
      <c r="AO8" s="346"/>
      <c r="AP8" s="346"/>
      <c r="AQ8" s="346"/>
      <c r="AR8" s="346"/>
      <c r="AS8" s="346"/>
      <c r="AT8" s="346"/>
      <c r="AU8" s="346"/>
      <c r="AV8" s="346"/>
      <c r="AW8" s="325"/>
      <c r="AX8" s="346"/>
      <c r="AY8" s="346"/>
      <c r="AZ8" s="346"/>
      <c r="BA8" s="325"/>
      <c r="BB8" s="346"/>
      <c r="BC8" s="346"/>
      <c r="BD8" s="346"/>
      <c r="BE8" s="325"/>
      <c r="BF8" s="346"/>
      <c r="BG8" s="346"/>
      <c r="BH8" s="346"/>
      <c r="BI8" s="325"/>
      <c r="BJ8" s="346"/>
      <c r="BK8" s="346"/>
      <c r="BL8" s="346"/>
    </row>
    <row r="9" spans="1:64" ht="16.5" customHeight="1">
      <c r="A9" s="327"/>
      <c r="B9" s="356"/>
      <c r="C9" s="356" t="s">
        <v>169</v>
      </c>
      <c r="D9" s="357"/>
      <c r="E9" s="356"/>
      <c r="F9" s="346">
        <v>511.43900000000002</v>
      </c>
      <c r="G9" s="346">
        <v>352.35700000000003</v>
      </c>
      <c r="H9" s="346">
        <v>159.08199999999999</v>
      </c>
      <c r="I9" s="346"/>
      <c r="J9" s="346">
        <v>575.65599999999995</v>
      </c>
      <c r="K9" s="346">
        <v>387.214</v>
      </c>
      <c r="L9" s="346">
        <v>188.44200000000001</v>
      </c>
      <c r="M9" s="346"/>
      <c r="N9" s="346">
        <v>630.94399999999996</v>
      </c>
      <c r="O9" s="346">
        <v>416.24200000000002</v>
      </c>
      <c r="P9" s="346">
        <v>214.702</v>
      </c>
      <c r="Q9" s="346"/>
      <c r="R9" s="346">
        <v>658.49199999999996</v>
      </c>
      <c r="S9" s="346">
        <v>429.70299999999997</v>
      </c>
      <c r="T9" s="346">
        <v>228.78899999999999</v>
      </c>
      <c r="U9" s="346"/>
      <c r="V9" s="346">
        <v>709.82600000000002</v>
      </c>
      <c r="W9" s="346">
        <v>453.096</v>
      </c>
      <c r="X9" s="346">
        <v>256.73</v>
      </c>
      <c r="Y9" s="348"/>
      <c r="Z9" s="346">
        <v>819.32399999999996</v>
      </c>
      <c r="AA9" s="346">
        <v>517.88499999999999</v>
      </c>
      <c r="AB9" s="346">
        <v>301.43900000000002</v>
      </c>
      <c r="AC9" s="346"/>
      <c r="AD9" s="346">
        <v>805.99300000000005</v>
      </c>
      <c r="AE9" s="346">
        <v>499.50200000000001</v>
      </c>
      <c r="AF9" s="346">
        <v>306.49099999999999</v>
      </c>
      <c r="AG9" s="346"/>
      <c r="AH9" s="346">
        <v>831.43700000000001</v>
      </c>
      <c r="AI9" s="346">
        <v>507.51</v>
      </c>
      <c r="AJ9" s="346">
        <v>323.92700000000002</v>
      </c>
      <c r="AK9" s="346"/>
      <c r="AL9" s="398">
        <v>839.65200000000004</v>
      </c>
      <c r="AM9" s="398">
        <v>505.31299999999999</v>
      </c>
      <c r="AN9" s="398">
        <v>334.339</v>
      </c>
      <c r="AO9" s="398"/>
      <c r="AP9" s="398">
        <v>847.07500000000005</v>
      </c>
      <c r="AQ9" s="398">
        <v>501.625</v>
      </c>
      <c r="AR9" s="398">
        <v>345.45</v>
      </c>
      <c r="AS9" s="398"/>
      <c r="AT9" s="398">
        <v>856.44599999999991</v>
      </c>
      <c r="AU9" s="398">
        <v>503.17399999999998</v>
      </c>
      <c r="AV9" s="398">
        <v>353.27199999999999</v>
      </c>
      <c r="AW9" s="325"/>
      <c r="AX9" s="398">
        <v>864.43299999999999</v>
      </c>
      <c r="AY9" s="398">
        <v>504.423</v>
      </c>
      <c r="AZ9" s="398">
        <v>360.01</v>
      </c>
      <c r="BA9" s="325"/>
      <c r="BB9" s="398">
        <v>852.94299999999998</v>
      </c>
      <c r="BC9" s="398">
        <v>497.375</v>
      </c>
      <c r="BD9" s="398">
        <v>355.56799999999998</v>
      </c>
      <c r="BE9" s="325"/>
      <c r="BF9" s="398">
        <v>853.64699999999993</v>
      </c>
      <c r="BG9" s="398">
        <v>521.01400000000001</v>
      </c>
      <c r="BH9" s="398">
        <v>332.63299999999998</v>
      </c>
      <c r="BI9" s="325"/>
      <c r="BJ9" s="398">
        <v>858.17799999999988</v>
      </c>
      <c r="BK9" s="398">
        <v>520.12199999999996</v>
      </c>
      <c r="BL9" s="398">
        <v>338.05599999999998</v>
      </c>
    </row>
    <row r="10" spans="1:64" ht="16.5" customHeight="1">
      <c r="A10" s="358"/>
      <c r="B10" s="358"/>
      <c r="C10" s="358"/>
      <c r="D10" s="359" t="s">
        <v>170</v>
      </c>
      <c r="E10" s="360"/>
      <c r="F10" s="361"/>
      <c r="G10" s="361"/>
      <c r="H10" s="361"/>
      <c r="I10" s="361"/>
      <c r="J10" s="361"/>
      <c r="K10" s="361"/>
      <c r="L10" s="361"/>
      <c r="M10" s="361"/>
      <c r="N10" s="361"/>
      <c r="O10" s="361"/>
      <c r="P10" s="361"/>
      <c r="Q10" s="361"/>
      <c r="R10" s="361"/>
      <c r="S10" s="361"/>
      <c r="T10" s="361"/>
      <c r="U10" s="361"/>
      <c r="V10" s="361"/>
      <c r="W10" s="361"/>
      <c r="X10" s="361"/>
      <c r="Y10" s="362"/>
      <c r="Z10" s="361"/>
      <c r="AA10" s="361"/>
      <c r="AB10" s="361"/>
      <c r="AC10" s="363"/>
      <c r="AD10" s="361"/>
      <c r="AE10" s="361"/>
      <c r="AF10" s="361"/>
      <c r="AG10" s="363"/>
      <c r="AH10" s="361"/>
      <c r="AI10" s="361"/>
      <c r="AJ10" s="361"/>
      <c r="AK10" s="363"/>
      <c r="AL10" s="399"/>
      <c r="AM10" s="399"/>
      <c r="AN10" s="399"/>
      <c r="AO10" s="400"/>
      <c r="AP10" s="399"/>
      <c r="AQ10" s="399"/>
      <c r="AR10" s="399"/>
      <c r="AS10" s="400"/>
      <c r="AT10" s="399"/>
      <c r="AU10" s="399"/>
      <c r="AV10" s="399"/>
      <c r="AW10" s="325"/>
      <c r="AX10" s="399"/>
      <c r="AY10" s="399"/>
      <c r="AZ10" s="399"/>
      <c r="BA10" s="325"/>
      <c r="BB10" s="399"/>
      <c r="BC10" s="399"/>
      <c r="BD10" s="399"/>
      <c r="BE10" s="325"/>
      <c r="BF10" s="399"/>
      <c r="BG10" s="399"/>
      <c r="BH10" s="399"/>
      <c r="BI10" s="325"/>
      <c r="BJ10" s="399"/>
      <c r="BK10" s="399"/>
      <c r="BL10" s="399"/>
    </row>
    <row r="11" spans="1:64" ht="16.5" customHeight="1">
      <c r="A11" s="331"/>
      <c r="B11" s="331"/>
      <c r="C11" s="331"/>
      <c r="D11" s="364" t="s">
        <v>78</v>
      </c>
      <c r="E11" s="331"/>
      <c r="F11" s="361">
        <v>110.298</v>
      </c>
      <c r="G11" s="361">
        <v>96.548000000000002</v>
      </c>
      <c r="H11" s="361">
        <v>13.75</v>
      </c>
      <c r="I11" s="361"/>
      <c r="J11" s="361">
        <v>112.29300000000001</v>
      </c>
      <c r="K11" s="361">
        <v>98.213999999999999</v>
      </c>
      <c r="L11" s="361">
        <v>14.079000000000001</v>
      </c>
      <c r="M11" s="361"/>
      <c r="N11" s="361">
        <v>114.69799999999999</v>
      </c>
      <c r="O11" s="361">
        <v>100.24</v>
      </c>
      <c r="P11" s="361">
        <v>14.458</v>
      </c>
      <c r="Q11" s="361"/>
      <c r="R11" s="361">
        <v>116.78700000000001</v>
      </c>
      <c r="S11" s="361">
        <v>101.962</v>
      </c>
      <c r="T11" s="361">
        <v>14.824999999999999</v>
      </c>
      <c r="U11" s="361"/>
      <c r="V11" s="361">
        <v>119.785</v>
      </c>
      <c r="W11" s="361">
        <v>104.20399999999999</v>
      </c>
      <c r="X11" s="361">
        <v>15.581</v>
      </c>
      <c r="Y11" s="362"/>
      <c r="Z11" s="361">
        <v>119.92700000000001</v>
      </c>
      <c r="AA11" s="361">
        <v>104.062</v>
      </c>
      <c r="AB11" s="361">
        <v>15.865</v>
      </c>
      <c r="AC11" s="363"/>
      <c r="AD11" s="361">
        <v>128.46100000000001</v>
      </c>
      <c r="AE11" s="361">
        <v>111.452</v>
      </c>
      <c r="AF11" s="361">
        <v>17.009</v>
      </c>
      <c r="AG11" s="363"/>
      <c r="AH11" s="361">
        <v>131.41</v>
      </c>
      <c r="AI11" s="361">
        <v>113.88500000000001</v>
      </c>
      <c r="AJ11" s="361">
        <v>17.524999999999999</v>
      </c>
      <c r="AK11" s="363"/>
      <c r="AL11" s="399">
        <v>133.76499999999999</v>
      </c>
      <c r="AM11" s="399">
        <v>115.607</v>
      </c>
      <c r="AN11" s="399">
        <v>18.158000000000001</v>
      </c>
      <c r="AO11" s="400"/>
      <c r="AP11" s="399">
        <v>137.09399999999999</v>
      </c>
      <c r="AQ11" s="399">
        <v>117.959</v>
      </c>
      <c r="AR11" s="399">
        <v>19.135000000000002</v>
      </c>
      <c r="AS11" s="400"/>
      <c r="AT11" s="399">
        <v>139.09399999999999</v>
      </c>
      <c r="AU11" s="399">
        <v>119.334</v>
      </c>
      <c r="AV11" s="399">
        <v>19.760000000000002</v>
      </c>
      <c r="AW11" s="325"/>
      <c r="AX11" s="399">
        <v>141.63300000000001</v>
      </c>
      <c r="AY11" s="399">
        <v>120.90600000000001</v>
      </c>
      <c r="AZ11" s="399">
        <v>20.727</v>
      </c>
      <c r="BA11" s="325"/>
      <c r="BB11" s="399">
        <v>139.61500000000001</v>
      </c>
      <c r="BC11" s="399">
        <v>118.923</v>
      </c>
      <c r="BD11" s="399">
        <v>20.692</v>
      </c>
      <c r="BE11" s="325"/>
      <c r="BF11" s="399">
        <v>139</v>
      </c>
      <c r="BG11" s="399">
        <v>117.905</v>
      </c>
      <c r="BH11" s="399">
        <v>21.094999999999999</v>
      </c>
      <c r="BI11" s="325"/>
      <c r="BJ11" s="399">
        <v>140.75200000000001</v>
      </c>
      <c r="BK11" s="399">
        <v>118.572</v>
      </c>
      <c r="BL11" s="399">
        <v>22.18</v>
      </c>
    </row>
    <row r="12" spans="1:64" ht="16.5" customHeight="1">
      <c r="A12" s="358"/>
      <c r="B12" s="358"/>
      <c r="C12" s="358"/>
      <c r="D12" s="365" t="s">
        <v>171</v>
      </c>
      <c r="E12" s="360"/>
      <c r="F12" s="366"/>
      <c r="G12" s="366"/>
      <c r="H12" s="366"/>
      <c r="I12" s="366"/>
      <c r="J12" s="366"/>
      <c r="K12" s="366"/>
      <c r="L12" s="366"/>
      <c r="M12" s="366"/>
      <c r="N12" s="366"/>
      <c r="O12" s="366"/>
      <c r="P12" s="366"/>
      <c r="Q12" s="366"/>
      <c r="R12" s="366"/>
      <c r="S12" s="366"/>
      <c r="T12" s="366"/>
      <c r="U12" s="366"/>
      <c r="V12" s="366"/>
      <c r="W12" s="366"/>
      <c r="X12" s="366"/>
      <c r="Y12" s="367"/>
      <c r="Z12" s="366"/>
      <c r="AA12" s="366"/>
      <c r="AB12" s="366"/>
      <c r="AC12" s="366"/>
      <c r="AD12" s="366"/>
      <c r="AE12" s="366"/>
      <c r="AF12" s="366"/>
      <c r="AG12" s="366"/>
      <c r="AH12" s="366"/>
      <c r="AI12" s="366"/>
      <c r="AJ12" s="366"/>
      <c r="AK12" s="366"/>
      <c r="AL12" s="401"/>
      <c r="AM12" s="401"/>
      <c r="AN12" s="401"/>
      <c r="AO12" s="401"/>
      <c r="AP12" s="401"/>
      <c r="AQ12" s="401"/>
      <c r="AR12" s="401"/>
      <c r="AS12" s="401"/>
      <c r="AT12" s="401"/>
      <c r="AU12" s="401"/>
      <c r="AV12" s="401"/>
      <c r="AW12" s="325"/>
      <c r="AX12" s="401"/>
      <c r="AY12" s="401"/>
      <c r="AZ12" s="401"/>
      <c r="BA12" s="325"/>
      <c r="BB12" s="401"/>
      <c r="BC12" s="401"/>
      <c r="BD12" s="401"/>
      <c r="BE12" s="325"/>
      <c r="BF12" s="401"/>
      <c r="BG12" s="401"/>
      <c r="BH12" s="401"/>
      <c r="BI12" s="325"/>
      <c r="BJ12" s="401"/>
      <c r="BK12" s="401"/>
      <c r="BL12" s="401"/>
    </row>
    <row r="13" spans="1:64" ht="16.5" customHeight="1">
      <c r="A13" s="368"/>
      <c r="B13" s="369"/>
      <c r="C13" s="369"/>
      <c r="D13" s="369" t="s">
        <v>79</v>
      </c>
      <c r="E13" s="369"/>
      <c r="F13" s="370">
        <v>401.14100000000002</v>
      </c>
      <c r="G13" s="370">
        <v>255.809</v>
      </c>
      <c r="H13" s="370">
        <v>145.33199999999999</v>
      </c>
      <c r="I13" s="370"/>
      <c r="J13" s="370">
        <v>463.363</v>
      </c>
      <c r="K13" s="370">
        <v>289</v>
      </c>
      <c r="L13" s="370">
        <v>174.363</v>
      </c>
      <c r="M13" s="370"/>
      <c r="N13" s="370">
        <v>516.24599999999998</v>
      </c>
      <c r="O13" s="370">
        <v>316.00200000000001</v>
      </c>
      <c r="P13" s="370">
        <v>200.244</v>
      </c>
      <c r="Q13" s="370"/>
      <c r="R13" s="370">
        <v>541.70500000000004</v>
      </c>
      <c r="S13" s="370">
        <v>327.74099999999999</v>
      </c>
      <c r="T13" s="370">
        <v>213.964</v>
      </c>
      <c r="U13" s="370"/>
      <c r="V13" s="370">
        <v>590.04100000000005</v>
      </c>
      <c r="W13" s="370">
        <v>348.892</v>
      </c>
      <c r="X13" s="370">
        <v>241.149</v>
      </c>
      <c r="Y13" s="371"/>
      <c r="Z13" s="370">
        <v>699.39700000000005</v>
      </c>
      <c r="AA13" s="370">
        <v>413.82299999999998</v>
      </c>
      <c r="AB13" s="370">
        <v>285.57400000000001</v>
      </c>
      <c r="AC13" s="370"/>
      <c r="AD13" s="370">
        <v>677.53200000000004</v>
      </c>
      <c r="AE13" s="370">
        <v>388.05</v>
      </c>
      <c r="AF13" s="370">
        <v>289.48200000000003</v>
      </c>
      <c r="AG13" s="370"/>
      <c r="AH13" s="370">
        <v>700.02700000000004</v>
      </c>
      <c r="AI13" s="370">
        <v>393.625</v>
      </c>
      <c r="AJ13" s="370">
        <v>306.40199999999999</v>
      </c>
      <c r="AK13" s="370"/>
      <c r="AL13" s="402">
        <v>705.88699999999994</v>
      </c>
      <c r="AM13" s="402">
        <v>389.70600000000002</v>
      </c>
      <c r="AN13" s="402">
        <v>316.18099999999998</v>
      </c>
      <c r="AO13" s="402"/>
      <c r="AP13" s="402">
        <v>709.98099999999999</v>
      </c>
      <c r="AQ13" s="402">
        <v>383.666</v>
      </c>
      <c r="AR13" s="402">
        <v>326.315</v>
      </c>
      <c r="AS13" s="402"/>
      <c r="AT13" s="402">
        <v>717.35199999999998</v>
      </c>
      <c r="AU13" s="402">
        <v>383.84</v>
      </c>
      <c r="AV13" s="402">
        <v>333.512</v>
      </c>
      <c r="AW13" s="413"/>
      <c r="AX13" s="402">
        <v>722.8</v>
      </c>
      <c r="AY13" s="402">
        <v>383.517</v>
      </c>
      <c r="AZ13" s="402">
        <v>339.28300000000002</v>
      </c>
      <c r="BA13" s="413"/>
      <c r="BB13" s="402">
        <v>713.32799999999997</v>
      </c>
      <c r="BC13" s="402">
        <v>378.452</v>
      </c>
      <c r="BD13" s="402">
        <v>334.87599999999998</v>
      </c>
      <c r="BE13" s="413"/>
      <c r="BF13" s="402">
        <v>714.64699999999993</v>
      </c>
      <c r="BG13" s="402">
        <v>403.10899999999998</v>
      </c>
      <c r="BH13" s="402">
        <v>311.53800000000001</v>
      </c>
      <c r="BI13" s="413"/>
      <c r="BJ13" s="402">
        <v>717.42599999999993</v>
      </c>
      <c r="BK13" s="402">
        <v>401.55</v>
      </c>
      <c r="BL13" s="402">
        <v>315.87599999999998</v>
      </c>
    </row>
    <row r="14" spans="1:64" ht="16.5" customHeight="1">
      <c r="A14" s="365"/>
      <c r="B14" s="365"/>
      <c r="C14" s="365" t="s">
        <v>80</v>
      </c>
      <c r="D14" s="365"/>
      <c r="E14" s="365"/>
      <c r="F14" s="346"/>
      <c r="G14" s="346"/>
      <c r="H14" s="346"/>
      <c r="I14" s="346"/>
      <c r="J14" s="346"/>
      <c r="K14" s="346"/>
      <c r="L14" s="346"/>
      <c r="M14" s="346"/>
      <c r="N14" s="346"/>
      <c r="O14" s="346"/>
      <c r="P14" s="346"/>
      <c r="Q14" s="346"/>
      <c r="R14" s="346"/>
      <c r="S14" s="346"/>
      <c r="T14" s="346"/>
      <c r="U14" s="346"/>
      <c r="V14" s="346"/>
      <c r="W14" s="346"/>
      <c r="X14" s="346"/>
      <c r="Y14" s="348"/>
      <c r="Z14" s="346"/>
      <c r="AA14" s="346"/>
      <c r="AB14" s="346"/>
      <c r="AC14" s="346"/>
      <c r="AD14" s="346"/>
      <c r="AE14" s="346"/>
      <c r="AF14" s="346"/>
      <c r="AG14" s="346"/>
      <c r="AH14" s="346"/>
      <c r="AI14" s="346"/>
      <c r="AJ14" s="346"/>
      <c r="AK14" s="346"/>
      <c r="AL14" s="346"/>
      <c r="AM14" s="346"/>
      <c r="AN14" s="346"/>
      <c r="AO14" s="346"/>
      <c r="AP14" s="346"/>
      <c r="AQ14" s="346"/>
      <c r="AR14" s="346"/>
      <c r="AS14" s="346"/>
      <c r="AT14" s="346"/>
      <c r="AU14" s="346"/>
      <c r="AV14" s="346"/>
      <c r="AW14" s="325"/>
      <c r="AX14" s="346"/>
      <c r="AY14" s="346"/>
      <c r="AZ14" s="346"/>
      <c r="BA14" s="325"/>
      <c r="BB14" s="346"/>
      <c r="BC14" s="346"/>
      <c r="BD14" s="346"/>
      <c r="BE14" s="325"/>
      <c r="BF14" s="346"/>
      <c r="BG14" s="346"/>
      <c r="BH14" s="346"/>
      <c r="BI14" s="325"/>
      <c r="BJ14" s="346"/>
      <c r="BK14" s="346"/>
      <c r="BL14" s="346"/>
    </row>
    <row r="15" spans="1:64" ht="16.5" customHeight="1">
      <c r="A15" s="372"/>
      <c r="B15" s="356"/>
      <c r="C15" s="356" t="s">
        <v>172</v>
      </c>
      <c r="D15" s="373"/>
      <c r="E15" s="373"/>
      <c r="F15" s="346">
        <v>6852.5140000000001</v>
      </c>
      <c r="G15" s="346">
        <v>5145.0360000000001</v>
      </c>
      <c r="H15" s="346">
        <v>1707.4780000000001</v>
      </c>
      <c r="I15" s="346"/>
      <c r="J15" s="346">
        <v>7156.8950000000004</v>
      </c>
      <c r="K15" s="346">
        <v>5375.69</v>
      </c>
      <c r="L15" s="346">
        <v>1781.2049999999999</v>
      </c>
      <c r="M15" s="346"/>
      <c r="N15" s="346">
        <v>7391.53</v>
      </c>
      <c r="O15" s="346">
        <v>5551.3990000000003</v>
      </c>
      <c r="P15" s="346">
        <v>1840.1310000000001</v>
      </c>
      <c r="Q15" s="346"/>
      <c r="R15" s="346">
        <v>7684.1880000000001</v>
      </c>
      <c r="S15" s="346">
        <v>5799.3540000000003</v>
      </c>
      <c r="T15" s="346">
        <v>1884.8340000000001</v>
      </c>
      <c r="U15" s="346"/>
      <c r="V15" s="346">
        <v>7944.2259999999997</v>
      </c>
      <c r="W15" s="346">
        <v>5978.7460000000001</v>
      </c>
      <c r="X15" s="346">
        <v>1965.48</v>
      </c>
      <c r="Y15" s="348"/>
      <c r="Z15" s="346">
        <v>8043.2550000000001</v>
      </c>
      <c r="AA15" s="346">
        <v>6144.0410000000002</v>
      </c>
      <c r="AB15" s="346">
        <v>1899.2139999999999</v>
      </c>
      <c r="AC15" s="346"/>
      <c r="AD15" s="346">
        <v>8204.6720000000005</v>
      </c>
      <c r="AE15" s="346">
        <v>6291.5649999999996</v>
      </c>
      <c r="AF15" s="346">
        <v>1913.107</v>
      </c>
      <c r="AG15" s="346"/>
      <c r="AH15" s="346">
        <v>8533.6810000000005</v>
      </c>
      <c r="AI15" s="346">
        <v>6535.5649999999996</v>
      </c>
      <c r="AJ15" s="346">
        <v>1998.116</v>
      </c>
      <c r="AK15" s="346"/>
      <c r="AL15" s="398">
        <v>8810.5810000000001</v>
      </c>
      <c r="AM15" s="398">
        <v>6717.16</v>
      </c>
      <c r="AN15" s="398">
        <v>2093.4209999999998</v>
      </c>
      <c r="AO15" s="398"/>
      <c r="AP15" s="398">
        <v>9094.2639999999992</v>
      </c>
      <c r="AQ15" s="398">
        <v>6907.2539999999999</v>
      </c>
      <c r="AR15" s="398">
        <v>2187.0100000000002</v>
      </c>
      <c r="AS15" s="398"/>
      <c r="AT15" s="398">
        <v>9513.6739999999991</v>
      </c>
      <c r="AU15" s="398">
        <v>7144.0969999999998</v>
      </c>
      <c r="AV15" s="398">
        <v>2369.5770000000002</v>
      </c>
      <c r="AW15" s="325"/>
      <c r="AX15" s="398">
        <v>9848.9179999999997</v>
      </c>
      <c r="AY15" s="398">
        <v>7313.2759999999998</v>
      </c>
      <c r="AZ15" s="398">
        <v>2535.6419999999998</v>
      </c>
      <c r="BA15" s="325"/>
      <c r="BB15" s="398">
        <v>10034.904</v>
      </c>
      <c r="BC15" s="398">
        <v>7414.83</v>
      </c>
      <c r="BD15" s="398">
        <v>2620.0740000000001</v>
      </c>
      <c r="BE15" s="325"/>
      <c r="BF15" s="398">
        <v>10252.502</v>
      </c>
      <c r="BG15" s="398">
        <v>7550.8689999999997</v>
      </c>
      <c r="BH15" s="398">
        <v>2701.6329999999998</v>
      </c>
      <c r="BI15" s="325"/>
      <c r="BJ15" s="398">
        <v>10403.462</v>
      </c>
      <c r="BK15" s="398">
        <v>7647.4769999999999</v>
      </c>
      <c r="BL15" s="398">
        <v>2755.9850000000001</v>
      </c>
    </row>
    <row r="16" spans="1:64" ht="16.5" customHeight="1">
      <c r="A16" s="374"/>
      <c r="B16" s="358"/>
      <c r="C16" s="358"/>
      <c r="D16" s="375" t="s">
        <v>81</v>
      </c>
      <c r="E16" s="375"/>
      <c r="F16" s="366"/>
      <c r="G16" s="366"/>
      <c r="H16" s="366"/>
      <c r="I16" s="366"/>
      <c r="J16" s="366"/>
      <c r="K16" s="366"/>
      <c r="L16" s="366"/>
      <c r="M16" s="366"/>
      <c r="N16" s="366"/>
      <c r="O16" s="366"/>
      <c r="P16" s="366"/>
      <c r="Q16" s="366"/>
      <c r="R16" s="366"/>
      <c r="S16" s="366"/>
      <c r="T16" s="366"/>
      <c r="U16" s="366"/>
      <c r="V16" s="366"/>
      <c r="W16" s="366"/>
      <c r="X16" s="366"/>
      <c r="Y16" s="367"/>
      <c r="Z16" s="366"/>
      <c r="AA16" s="366"/>
      <c r="AB16" s="366"/>
      <c r="AC16" s="366"/>
      <c r="AD16" s="366"/>
      <c r="AE16" s="366"/>
      <c r="AF16" s="366"/>
      <c r="AG16" s="366"/>
      <c r="AH16" s="366"/>
      <c r="AI16" s="366"/>
      <c r="AJ16" s="366"/>
      <c r="AK16" s="366"/>
      <c r="AL16" s="401"/>
      <c r="AM16" s="401"/>
      <c r="AN16" s="401"/>
      <c r="AO16" s="401"/>
      <c r="AP16" s="401"/>
      <c r="AQ16" s="401"/>
      <c r="AR16" s="401"/>
      <c r="AS16" s="401"/>
      <c r="AT16" s="401"/>
      <c r="AU16" s="401"/>
      <c r="AV16" s="401"/>
      <c r="AW16" s="325"/>
      <c r="AX16" s="401"/>
      <c r="AY16" s="401"/>
      <c r="AZ16" s="401"/>
      <c r="BA16" s="325"/>
      <c r="BB16" s="401"/>
      <c r="BC16" s="401"/>
      <c r="BD16" s="401"/>
      <c r="BE16" s="325"/>
      <c r="BF16" s="401"/>
      <c r="BG16" s="401"/>
      <c r="BH16" s="401"/>
      <c r="BI16" s="325"/>
      <c r="BJ16" s="401"/>
      <c r="BK16" s="401"/>
      <c r="BL16" s="401"/>
    </row>
    <row r="17" spans="1:64" ht="16.5" customHeight="1">
      <c r="A17" s="376"/>
      <c r="B17" s="376"/>
      <c r="C17" s="376"/>
      <c r="D17" s="376" t="s">
        <v>82</v>
      </c>
      <c r="E17" s="376"/>
      <c r="F17" s="366">
        <v>5985.4790000000003</v>
      </c>
      <c r="G17" s="366">
        <v>4834.0780000000004</v>
      </c>
      <c r="H17" s="366">
        <v>1151.4010000000001</v>
      </c>
      <c r="I17" s="366"/>
      <c r="J17" s="366">
        <v>6297.3789999999999</v>
      </c>
      <c r="K17" s="366">
        <v>5070.8639999999996</v>
      </c>
      <c r="L17" s="366">
        <v>1226.5150000000001</v>
      </c>
      <c r="M17" s="366"/>
      <c r="N17" s="366">
        <v>6542.7039999999997</v>
      </c>
      <c r="O17" s="366">
        <v>5254.09</v>
      </c>
      <c r="P17" s="366">
        <v>1288.614</v>
      </c>
      <c r="Q17" s="366"/>
      <c r="R17" s="366">
        <v>6886.7619999999997</v>
      </c>
      <c r="S17" s="366">
        <v>5522.5460000000003</v>
      </c>
      <c r="T17" s="366">
        <v>1364.2159999999999</v>
      </c>
      <c r="U17" s="366"/>
      <c r="V17" s="366">
        <v>7136.5590000000002</v>
      </c>
      <c r="W17" s="366">
        <v>5702.2809999999999</v>
      </c>
      <c r="X17" s="366">
        <v>1434.278</v>
      </c>
      <c r="Y17" s="367"/>
      <c r="Z17" s="366">
        <v>7355.3370000000004</v>
      </c>
      <c r="AA17" s="366">
        <v>5859.4369999999999</v>
      </c>
      <c r="AB17" s="366">
        <v>1495.9</v>
      </c>
      <c r="AC17" s="366"/>
      <c r="AD17" s="366">
        <v>7576.4160000000002</v>
      </c>
      <c r="AE17" s="366">
        <v>6019.0630000000001</v>
      </c>
      <c r="AF17" s="366">
        <v>1557.3530000000001</v>
      </c>
      <c r="AG17" s="366"/>
      <c r="AH17" s="366">
        <v>7927.5209999999997</v>
      </c>
      <c r="AI17" s="366">
        <v>6268.4070000000002</v>
      </c>
      <c r="AJ17" s="366">
        <v>1659.114</v>
      </c>
      <c r="AK17" s="366"/>
      <c r="AL17" s="401">
        <v>8194.8819999999996</v>
      </c>
      <c r="AM17" s="401">
        <v>6447.5640000000003</v>
      </c>
      <c r="AN17" s="401">
        <v>1747.318</v>
      </c>
      <c r="AO17" s="401"/>
      <c r="AP17" s="401">
        <v>8476.1020000000008</v>
      </c>
      <c r="AQ17" s="401">
        <v>6640.9520000000002</v>
      </c>
      <c r="AR17" s="401">
        <v>1835.15</v>
      </c>
      <c r="AS17" s="401"/>
      <c r="AT17" s="401">
        <v>8804.0839999999989</v>
      </c>
      <c r="AU17" s="401">
        <v>6874.3779999999997</v>
      </c>
      <c r="AV17" s="401">
        <v>1929.7059999999999</v>
      </c>
      <c r="AW17" s="325"/>
      <c r="AX17" s="401">
        <v>9043.4860000000008</v>
      </c>
      <c r="AY17" s="401">
        <v>7030.6660000000002</v>
      </c>
      <c r="AZ17" s="401">
        <v>2012.82</v>
      </c>
      <c r="BA17" s="325"/>
      <c r="BB17" s="401">
        <v>9209.1630000000005</v>
      </c>
      <c r="BC17" s="401">
        <v>7124.5609999999997</v>
      </c>
      <c r="BD17" s="401">
        <v>2084.6019999999999</v>
      </c>
      <c r="BE17" s="325"/>
      <c r="BF17" s="401">
        <v>9415.8369999999995</v>
      </c>
      <c r="BG17" s="401">
        <v>7253.6779999999999</v>
      </c>
      <c r="BH17" s="401">
        <v>2162.1590000000001</v>
      </c>
      <c r="BI17" s="325"/>
      <c r="BJ17" s="401">
        <v>9575.1080000000002</v>
      </c>
      <c r="BK17" s="401">
        <v>7351.3289999999997</v>
      </c>
      <c r="BL17" s="401">
        <v>2223.779</v>
      </c>
    </row>
    <row r="18" spans="1:64" ht="16.5" customHeight="1">
      <c r="A18" s="374"/>
      <c r="B18" s="376"/>
      <c r="C18" s="376"/>
      <c r="D18" s="377" t="s">
        <v>83</v>
      </c>
      <c r="E18" s="375"/>
      <c r="F18" s="366"/>
      <c r="G18" s="366"/>
      <c r="H18" s="366"/>
      <c r="I18" s="366"/>
      <c r="J18" s="366"/>
      <c r="K18" s="366"/>
      <c r="L18" s="366"/>
      <c r="M18" s="366"/>
      <c r="N18" s="366"/>
      <c r="O18" s="366"/>
      <c r="P18" s="366"/>
      <c r="Q18" s="366"/>
      <c r="R18" s="366"/>
      <c r="S18" s="366"/>
      <c r="T18" s="366"/>
      <c r="U18" s="366"/>
      <c r="V18" s="366"/>
      <c r="W18" s="366"/>
      <c r="X18" s="366"/>
      <c r="Y18" s="367"/>
      <c r="Z18" s="366"/>
      <c r="AA18" s="366"/>
      <c r="AB18" s="366"/>
      <c r="AC18" s="366"/>
      <c r="AD18" s="366"/>
      <c r="AE18" s="366"/>
      <c r="AF18" s="366"/>
      <c r="AG18" s="366"/>
      <c r="AH18" s="366"/>
      <c r="AI18" s="366"/>
      <c r="AJ18" s="366"/>
      <c r="AK18" s="366"/>
      <c r="AL18" s="401"/>
      <c r="AM18" s="401"/>
      <c r="AN18" s="401"/>
      <c r="AO18" s="401"/>
      <c r="AP18" s="401"/>
      <c r="AQ18" s="401"/>
      <c r="AR18" s="401"/>
      <c r="AS18" s="401"/>
      <c r="AT18" s="401"/>
      <c r="AU18" s="401"/>
      <c r="AV18" s="401"/>
      <c r="AW18" s="325"/>
      <c r="AX18" s="401"/>
      <c r="AY18" s="401"/>
      <c r="AZ18" s="401"/>
      <c r="BA18" s="325"/>
      <c r="BB18" s="401"/>
      <c r="BC18" s="401"/>
      <c r="BD18" s="401"/>
      <c r="BE18" s="325"/>
      <c r="BF18" s="401"/>
      <c r="BG18" s="401"/>
      <c r="BH18" s="401"/>
      <c r="BI18" s="325"/>
      <c r="BJ18" s="401"/>
      <c r="BK18" s="401"/>
      <c r="BL18" s="401"/>
    </row>
    <row r="19" spans="1:64" ht="16.5" customHeight="1">
      <c r="A19" s="376"/>
      <c r="B19" s="378"/>
      <c r="C19" s="378"/>
      <c r="D19" s="378" t="s">
        <v>84</v>
      </c>
      <c r="E19" s="378"/>
      <c r="F19" s="370">
        <v>867.03499999999997</v>
      </c>
      <c r="G19" s="370">
        <v>310.95800000000003</v>
      </c>
      <c r="H19" s="370">
        <v>556.077</v>
      </c>
      <c r="I19" s="370"/>
      <c r="J19" s="370">
        <v>859.51599999999996</v>
      </c>
      <c r="K19" s="370">
        <v>304.82600000000002</v>
      </c>
      <c r="L19" s="370">
        <v>554.69000000000005</v>
      </c>
      <c r="M19" s="370"/>
      <c r="N19" s="370">
        <v>848.82600000000002</v>
      </c>
      <c r="O19" s="370">
        <v>297.30900000000003</v>
      </c>
      <c r="P19" s="370">
        <v>551.51700000000005</v>
      </c>
      <c r="Q19" s="370"/>
      <c r="R19" s="370">
        <v>797.42600000000004</v>
      </c>
      <c r="S19" s="370">
        <v>276.80799999999999</v>
      </c>
      <c r="T19" s="370">
        <v>520.61800000000005</v>
      </c>
      <c r="U19" s="370"/>
      <c r="V19" s="370">
        <v>807.66700000000003</v>
      </c>
      <c r="W19" s="370">
        <v>276.46499999999997</v>
      </c>
      <c r="X19" s="370">
        <v>531.202</v>
      </c>
      <c r="Y19" s="371"/>
      <c r="Z19" s="370">
        <v>687.91800000000001</v>
      </c>
      <c r="AA19" s="370">
        <v>284.60399999999998</v>
      </c>
      <c r="AB19" s="370">
        <v>403.31400000000002</v>
      </c>
      <c r="AC19" s="370"/>
      <c r="AD19" s="370">
        <v>628.25599999999997</v>
      </c>
      <c r="AE19" s="370">
        <v>272.50200000000001</v>
      </c>
      <c r="AF19" s="370">
        <v>355.75400000000002</v>
      </c>
      <c r="AG19" s="370"/>
      <c r="AH19" s="370">
        <v>606.16</v>
      </c>
      <c r="AI19" s="370">
        <v>267.15800000000002</v>
      </c>
      <c r="AJ19" s="370">
        <v>339.00200000000001</v>
      </c>
      <c r="AK19" s="370"/>
      <c r="AL19" s="403">
        <v>615.69899999999996</v>
      </c>
      <c r="AM19" s="403">
        <v>269.596</v>
      </c>
      <c r="AN19" s="403">
        <v>346.10300000000001</v>
      </c>
      <c r="AO19" s="403"/>
      <c r="AP19" s="403">
        <v>618.16200000000003</v>
      </c>
      <c r="AQ19" s="402">
        <v>266.30200000000002</v>
      </c>
      <c r="AR19" s="402">
        <v>351.86</v>
      </c>
      <c r="AS19" s="403"/>
      <c r="AT19" s="403">
        <v>709.58999999999992</v>
      </c>
      <c r="AU19" s="402">
        <v>269.71899999999999</v>
      </c>
      <c r="AV19" s="402">
        <v>439.87099999999998</v>
      </c>
      <c r="AW19" s="413"/>
      <c r="AX19" s="403">
        <v>805.43200000000002</v>
      </c>
      <c r="AY19" s="402">
        <v>282.61</v>
      </c>
      <c r="AZ19" s="402">
        <v>522.822</v>
      </c>
      <c r="BA19" s="413"/>
      <c r="BB19" s="403">
        <v>825.74099999999999</v>
      </c>
      <c r="BC19" s="402">
        <v>290.26900000000001</v>
      </c>
      <c r="BD19" s="402">
        <v>535.47199999999998</v>
      </c>
      <c r="BE19" s="413"/>
      <c r="BF19" s="403">
        <v>836.66499999999996</v>
      </c>
      <c r="BG19" s="402">
        <v>297.19099999999997</v>
      </c>
      <c r="BH19" s="402">
        <v>539.47400000000005</v>
      </c>
      <c r="BI19" s="413"/>
      <c r="BJ19" s="403">
        <v>828.35400000000004</v>
      </c>
      <c r="BK19" s="402">
        <v>296.14800000000002</v>
      </c>
      <c r="BL19" s="402">
        <v>532.20600000000002</v>
      </c>
    </row>
    <row r="20" spans="1:64" ht="16.5" customHeight="1">
      <c r="A20" s="353"/>
      <c r="B20" s="354"/>
      <c r="C20" s="379" t="s">
        <v>85</v>
      </c>
      <c r="D20" s="354"/>
      <c r="E20" s="354"/>
      <c r="F20" s="346"/>
      <c r="G20" s="346"/>
      <c r="H20" s="346"/>
      <c r="I20" s="346"/>
      <c r="J20" s="346"/>
      <c r="K20" s="346"/>
      <c r="L20" s="346"/>
      <c r="M20" s="346"/>
      <c r="N20" s="346"/>
      <c r="O20" s="346"/>
      <c r="P20" s="346"/>
      <c r="Q20" s="346"/>
      <c r="R20" s="346"/>
      <c r="S20" s="346"/>
      <c r="T20" s="346"/>
      <c r="U20" s="346"/>
      <c r="V20" s="346"/>
      <c r="W20" s="346"/>
      <c r="X20" s="346"/>
      <c r="Y20" s="348"/>
      <c r="Z20" s="346"/>
      <c r="AA20" s="346"/>
      <c r="AB20" s="346"/>
      <c r="AC20" s="346"/>
      <c r="AD20" s="346"/>
      <c r="AE20" s="346"/>
      <c r="AF20" s="346"/>
      <c r="AG20" s="346"/>
      <c r="AH20" s="346"/>
      <c r="AI20" s="346"/>
      <c r="AJ20" s="346"/>
      <c r="AK20" s="346"/>
      <c r="AL20" s="398"/>
      <c r="AM20" s="398"/>
      <c r="AN20" s="398"/>
      <c r="AO20" s="398"/>
      <c r="AP20" s="398"/>
      <c r="AQ20" s="398"/>
      <c r="AR20" s="398"/>
      <c r="AS20" s="398"/>
      <c r="AT20" s="398"/>
      <c r="AU20" s="398"/>
      <c r="AV20" s="398"/>
      <c r="AW20" s="325"/>
      <c r="AX20" s="398"/>
      <c r="AY20" s="398"/>
      <c r="AZ20" s="398"/>
      <c r="BA20" s="325"/>
      <c r="BB20" s="398"/>
      <c r="BC20" s="398"/>
      <c r="BD20" s="398"/>
      <c r="BE20" s="325"/>
      <c r="BF20" s="398"/>
      <c r="BG20" s="398"/>
      <c r="BH20" s="398"/>
      <c r="BI20" s="325"/>
      <c r="BJ20" s="398"/>
      <c r="BK20" s="398"/>
      <c r="BL20" s="398"/>
    </row>
    <row r="21" spans="1:64" ht="16.5" customHeight="1">
      <c r="A21" s="353"/>
      <c r="B21" s="356"/>
      <c r="C21" s="356" t="s">
        <v>173</v>
      </c>
      <c r="D21" s="356"/>
      <c r="E21" s="356"/>
      <c r="F21" s="346">
        <v>2493.27</v>
      </c>
      <c r="G21" s="346">
        <v>247.39599999999999</v>
      </c>
      <c r="H21" s="346">
        <v>2245.8739999999998</v>
      </c>
      <c r="I21" s="346"/>
      <c r="J21" s="346">
        <v>2592.9029999999998</v>
      </c>
      <c r="K21" s="346">
        <v>250.208</v>
      </c>
      <c r="L21" s="346">
        <v>2342.6950000000002</v>
      </c>
      <c r="M21" s="346"/>
      <c r="N21" s="346">
        <v>2675.0149999999999</v>
      </c>
      <c r="O21" s="346">
        <v>255.65899999999999</v>
      </c>
      <c r="P21" s="346">
        <v>2419.3560000000002</v>
      </c>
      <c r="Q21" s="346"/>
      <c r="R21" s="346">
        <v>2809.6039999999998</v>
      </c>
      <c r="S21" s="346">
        <v>260.59800000000001</v>
      </c>
      <c r="T21" s="346">
        <v>2549.0059999999999</v>
      </c>
      <c r="U21" s="346"/>
      <c r="V21" s="346">
        <v>3134.7109999999998</v>
      </c>
      <c r="W21" s="346">
        <v>265.18700000000001</v>
      </c>
      <c r="X21" s="346">
        <v>2869.5239999999999</v>
      </c>
      <c r="Y21" s="348"/>
      <c r="Z21" s="346">
        <v>3149.0889999999999</v>
      </c>
      <c r="AA21" s="346">
        <v>247.49199999999999</v>
      </c>
      <c r="AB21" s="346">
        <v>2901.5970000000002</v>
      </c>
      <c r="AC21" s="346"/>
      <c r="AD21" s="346">
        <v>3243.9490000000001</v>
      </c>
      <c r="AE21" s="346">
        <v>245.416</v>
      </c>
      <c r="AF21" s="346">
        <v>2998.5329999999999</v>
      </c>
      <c r="AG21" s="346"/>
      <c r="AH21" s="346">
        <v>3406.5790000000002</v>
      </c>
      <c r="AI21" s="346">
        <v>255.941</v>
      </c>
      <c r="AJ21" s="346">
        <v>3150.6370000000002</v>
      </c>
      <c r="AK21" s="346"/>
      <c r="AL21" s="398">
        <v>3568.5619999999999</v>
      </c>
      <c r="AM21" s="398">
        <v>261.721</v>
      </c>
      <c r="AN21" s="398">
        <v>3306.8420000000001</v>
      </c>
      <c r="AO21" s="398"/>
      <c r="AP21" s="398">
        <v>3660.1</v>
      </c>
      <c r="AQ21" s="398">
        <v>263.39299999999997</v>
      </c>
      <c r="AR21" s="398">
        <v>3396.7069999999999</v>
      </c>
      <c r="AS21" s="398"/>
      <c r="AT21" s="398">
        <v>3758.4279999999999</v>
      </c>
      <c r="AU21" s="398">
        <v>264.19400000000002</v>
      </c>
      <c r="AV21" s="398">
        <v>3494.2339999999999</v>
      </c>
      <c r="AW21" s="325"/>
      <c r="AX21" s="398">
        <v>3759.1190000000001</v>
      </c>
      <c r="AY21" s="398">
        <v>267.37700000000001</v>
      </c>
      <c r="AZ21" s="398">
        <v>3491.7420000000002</v>
      </c>
      <c r="BA21" s="325"/>
      <c r="BB21" s="398">
        <v>3805.9490000000001</v>
      </c>
      <c r="BC21" s="398">
        <v>266.512</v>
      </c>
      <c r="BD21" s="398">
        <v>3539.4369999999999</v>
      </c>
      <c r="BE21" s="325"/>
      <c r="BF21" s="398">
        <v>3955.797</v>
      </c>
      <c r="BG21" s="398">
        <v>278.726</v>
      </c>
      <c r="BH21" s="398">
        <v>3677.0709999999999</v>
      </c>
      <c r="BI21" s="325"/>
      <c r="BJ21" s="398">
        <v>4054.4090000000001</v>
      </c>
      <c r="BK21" s="398">
        <v>286.666</v>
      </c>
      <c r="BL21" s="398">
        <v>3767.7429999999999</v>
      </c>
    </row>
    <row r="22" spans="1:64" ht="16.5" customHeight="1">
      <c r="A22" s="358"/>
      <c r="B22" s="358"/>
      <c r="C22" s="358"/>
      <c r="D22" s="365" t="s">
        <v>86</v>
      </c>
      <c r="E22" s="365"/>
      <c r="F22" s="361"/>
      <c r="G22" s="361"/>
      <c r="H22" s="361"/>
      <c r="I22" s="361"/>
      <c r="J22" s="361"/>
      <c r="K22" s="361"/>
      <c r="L22" s="361"/>
      <c r="M22" s="361"/>
      <c r="N22" s="361"/>
      <c r="O22" s="361"/>
      <c r="P22" s="361"/>
      <c r="Q22" s="361"/>
      <c r="R22" s="361"/>
      <c r="S22" s="361"/>
      <c r="T22" s="361"/>
      <c r="U22" s="361"/>
      <c r="V22" s="361"/>
      <c r="W22" s="361"/>
      <c r="X22" s="361"/>
      <c r="Y22" s="363"/>
      <c r="Z22" s="361"/>
      <c r="AA22" s="361"/>
      <c r="AB22" s="361"/>
      <c r="AC22" s="380"/>
      <c r="AD22" s="361"/>
      <c r="AE22" s="361"/>
      <c r="AF22" s="361"/>
      <c r="AG22" s="380"/>
      <c r="AH22" s="361"/>
      <c r="AI22" s="361"/>
      <c r="AJ22" s="361"/>
      <c r="AK22" s="380"/>
      <c r="AL22" s="399"/>
      <c r="AM22" s="399"/>
      <c r="AN22" s="399"/>
      <c r="AO22" s="404"/>
      <c r="AP22" s="399"/>
      <c r="AQ22" s="399"/>
      <c r="AR22" s="399"/>
      <c r="AS22" s="404"/>
      <c r="AT22" s="399"/>
      <c r="AU22" s="399"/>
      <c r="AV22" s="399"/>
      <c r="AW22" s="325"/>
      <c r="AX22" s="399"/>
      <c r="AY22" s="399"/>
      <c r="AZ22" s="399"/>
      <c r="BA22" s="325"/>
      <c r="BB22" s="399"/>
      <c r="BC22" s="399"/>
      <c r="BD22" s="399"/>
      <c r="BE22" s="325"/>
      <c r="BF22" s="399"/>
      <c r="BG22" s="399"/>
      <c r="BH22" s="399"/>
      <c r="BI22" s="325"/>
      <c r="BJ22" s="399"/>
      <c r="BK22" s="399"/>
      <c r="BL22" s="399"/>
    </row>
    <row r="23" spans="1:64" ht="16.5" customHeight="1">
      <c r="A23" s="381"/>
      <c r="B23" s="381"/>
      <c r="C23" s="381"/>
      <c r="D23" s="364" t="s">
        <v>174</v>
      </c>
      <c r="E23" s="381"/>
      <c r="F23" s="361">
        <v>2490.8389999999999</v>
      </c>
      <c r="G23" s="361">
        <v>245.93700000000001</v>
      </c>
      <c r="H23" s="361">
        <v>2244.902</v>
      </c>
      <c r="I23" s="361"/>
      <c r="J23" s="361">
        <v>2590.7800000000002</v>
      </c>
      <c r="K23" s="361">
        <v>248.934</v>
      </c>
      <c r="L23" s="361">
        <v>2341.846</v>
      </c>
      <c r="M23" s="361"/>
      <c r="N23" s="361">
        <v>2672.7550000000001</v>
      </c>
      <c r="O23" s="361">
        <v>254.23500000000001</v>
      </c>
      <c r="P23" s="361">
        <v>2418.52</v>
      </c>
      <c r="Q23" s="361"/>
      <c r="R23" s="361">
        <v>2807.0929999999998</v>
      </c>
      <c r="S23" s="361">
        <v>259.09199999999998</v>
      </c>
      <c r="T23" s="361">
        <v>2548.0010000000002</v>
      </c>
      <c r="U23" s="361"/>
      <c r="V23" s="361">
        <v>2893.087</v>
      </c>
      <c r="W23" s="361">
        <v>263.839</v>
      </c>
      <c r="X23" s="361">
        <v>2629.248</v>
      </c>
      <c r="Y23" s="363"/>
      <c r="Z23" s="361">
        <v>2865.7370000000001</v>
      </c>
      <c r="AA23" s="361">
        <v>246.214</v>
      </c>
      <c r="AB23" s="361">
        <v>2619.5230000000001</v>
      </c>
      <c r="AC23" s="380"/>
      <c r="AD23" s="361">
        <v>2940.2840000000001</v>
      </c>
      <c r="AE23" s="361">
        <v>244.351</v>
      </c>
      <c r="AF23" s="361">
        <v>2695.933</v>
      </c>
      <c r="AG23" s="380"/>
      <c r="AH23" s="361">
        <v>3069.8510000000001</v>
      </c>
      <c r="AI23" s="361">
        <v>248.46199999999999</v>
      </c>
      <c r="AJ23" s="361">
        <v>2821.3879999999999</v>
      </c>
      <c r="AK23" s="380"/>
      <c r="AL23" s="399">
        <v>3221.8620000000001</v>
      </c>
      <c r="AM23" s="399">
        <v>251.01400000000001</v>
      </c>
      <c r="AN23" s="399">
        <v>2970.8490000000002</v>
      </c>
      <c r="AO23" s="404"/>
      <c r="AP23" s="399">
        <v>3314.473</v>
      </c>
      <c r="AQ23" s="399">
        <v>251.31899999999999</v>
      </c>
      <c r="AR23" s="399">
        <v>3063.154</v>
      </c>
      <c r="AS23" s="404"/>
      <c r="AT23" s="399">
        <v>3427.0810000000001</v>
      </c>
      <c r="AU23" s="399">
        <v>252.261</v>
      </c>
      <c r="AV23" s="399">
        <v>3174.82</v>
      </c>
      <c r="AW23" s="325"/>
      <c r="AX23" s="399">
        <v>3533.1660000000002</v>
      </c>
      <c r="AY23" s="399">
        <v>255.38200000000001</v>
      </c>
      <c r="AZ23" s="399">
        <v>3277.7840000000001</v>
      </c>
      <c r="BA23" s="325"/>
      <c r="BB23" s="399">
        <v>3644.5329999999999</v>
      </c>
      <c r="BC23" s="399">
        <v>254.821</v>
      </c>
      <c r="BD23" s="399">
        <v>3389.712</v>
      </c>
      <c r="BE23" s="325"/>
      <c r="BF23" s="399">
        <v>3803.761</v>
      </c>
      <c r="BG23" s="399">
        <v>266.399</v>
      </c>
      <c r="BH23" s="399">
        <v>3537.3620000000001</v>
      </c>
      <c r="BI23" s="325"/>
      <c r="BJ23" s="399">
        <v>3915.018</v>
      </c>
      <c r="BK23" s="399">
        <v>274.43400000000003</v>
      </c>
      <c r="BL23" s="399">
        <v>3640.5839999999998</v>
      </c>
    </row>
    <row r="24" spans="1:64" ht="16.5" customHeight="1">
      <c r="A24" s="358"/>
      <c r="B24" s="358"/>
      <c r="C24" s="358"/>
      <c r="D24" s="365" t="s">
        <v>87</v>
      </c>
      <c r="E24" s="358"/>
      <c r="F24" s="367"/>
      <c r="G24" s="367"/>
      <c r="H24" s="367"/>
      <c r="I24" s="367"/>
      <c r="J24" s="367"/>
      <c r="K24" s="367"/>
      <c r="L24" s="367"/>
      <c r="M24" s="367"/>
      <c r="N24" s="367"/>
      <c r="O24" s="367"/>
      <c r="P24" s="367"/>
      <c r="Q24" s="367"/>
      <c r="R24" s="367"/>
      <c r="S24" s="367"/>
      <c r="T24" s="367"/>
      <c r="U24" s="367"/>
      <c r="V24" s="367"/>
      <c r="W24" s="367"/>
      <c r="X24" s="367"/>
      <c r="Y24" s="367"/>
      <c r="Z24" s="367"/>
      <c r="AA24" s="367"/>
      <c r="AB24" s="367"/>
      <c r="AC24" s="366"/>
      <c r="AD24" s="367"/>
      <c r="AE24" s="367"/>
      <c r="AF24" s="367"/>
      <c r="AG24" s="366"/>
      <c r="AH24" s="367"/>
      <c r="AI24" s="367"/>
      <c r="AJ24" s="367"/>
      <c r="AK24" s="366"/>
      <c r="AL24" s="405"/>
      <c r="AM24" s="405"/>
      <c r="AN24" s="405"/>
      <c r="AO24" s="401"/>
      <c r="AP24" s="405"/>
      <c r="AQ24" s="405"/>
      <c r="AR24" s="405"/>
      <c r="AS24" s="401"/>
      <c r="AT24" s="405"/>
      <c r="AU24" s="405"/>
      <c r="AV24" s="405"/>
      <c r="AW24" s="325"/>
      <c r="AX24" s="405"/>
      <c r="AY24" s="405"/>
      <c r="AZ24" s="405"/>
      <c r="BA24" s="325"/>
      <c r="BB24" s="405"/>
      <c r="BC24" s="405"/>
      <c r="BD24" s="405"/>
      <c r="BE24" s="325"/>
      <c r="BF24" s="405"/>
      <c r="BG24" s="405"/>
      <c r="BH24" s="405"/>
      <c r="BI24" s="325"/>
      <c r="BJ24" s="405"/>
      <c r="BK24" s="405"/>
      <c r="BL24" s="405"/>
    </row>
    <row r="25" spans="1:64" ht="16.5" customHeight="1">
      <c r="A25" s="364"/>
      <c r="B25" s="382"/>
      <c r="C25" s="382"/>
      <c r="D25" s="382" t="s">
        <v>175</v>
      </c>
      <c r="E25" s="382"/>
      <c r="F25" s="371">
        <v>2.431</v>
      </c>
      <c r="G25" s="371">
        <v>1.4590000000000001</v>
      </c>
      <c r="H25" s="371">
        <v>0.97199999999999998</v>
      </c>
      <c r="I25" s="371"/>
      <c r="J25" s="371">
        <v>2.1230000000000002</v>
      </c>
      <c r="K25" s="371">
        <v>1.274</v>
      </c>
      <c r="L25" s="371">
        <v>0.84899999999999998</v>
      </c>
      <c r="M25" s="371"/>
      <c r="N25" s="371">
        <v>2.2599999999999998</v>
      </c>
      <c r="O25" s="371">
        <v>1.4239999999999999</v>
      </c>
      <c r="P25" s="371">
        <v>0.83599999999999997</v>
      </c>
      <c r="Q25" s="371"/>
      <c r="R25" s="371">
        <v>2.5110000000000001</v>
      </c>
      <c r="S25" s="371">
        <v>1.506</v>
      </c>
      <c r="T25" s="371">
        <v>1.0049999999999999</v>
      </c>
      <c r="U25" s="371"/>
      <c r="V25" s="371">
        <v>241.624</v>
      </c>
      <c r="W25" s="371">
        <v>1.3480000000000001</v>
      </c>
      <c r="X25" s="371">
        <v>240.27600000000001</v>
      </c>
      <c r="Y25" s="371"/>
      <c r="Z25" s="371">
        <v>283.35199999999998</v>
      </c>
      <c r="AA25" s="371">
        <v>1.278</v>
      </c>
      <c r="AB25" s="371">
        <v>282.07400000000001</v>
      </c>
      <c r="AC25" s="370"/>
      <c r="AD25" s="371">
        <v>303.66500000000002</v>
      </c>
      <c r="AE25" s="371">
        <v>1.0649999999999999</v>
      </c>
      <c r="AF25" s="371">
        <v>302.60000000000002</v>
      </c>
      <c r="AG25" s="370"/>
      <c r="AH25" s="371">
        <v>336.72800000000001</v>
      </c>
      <c r="AI25" s="371">
        <v>7.4790000000000001</v>
      </c>
      <c r="AJ25" s="371">
        <v>329.24900000000002</v>
      </c>
      <c r="AK25" s="370"/>
      <c r="AL25" s="406">
        <v>346.7</v>
      </c>
      <c r="AM25" s="406">
        <v>10.707000000000001</v>
      </c>
      <c r="AN25" s="406">
        <v>335.99299999999999</v>
      </c>
      <c r="AO25" s="403"/>
      <c r="AP25" s="406">
        <v>345.62700000000001</v>
      </c>
      <c r="AQ25" s="406">
        <v>12.074</v>
      </c>
      <c r="AR25" s="406">
        <v>333.553</v>
      </c>
      <c r="AS25" s="403"/>
      <c r="AT25" s="406">
        <v>331.34699999999998</v>
      </c>
      <c r="AU25" s="406">
        <v>11.933</v>
      </c>
      <c r="AV25" s="406">
        <v>319.41399999999999</v>
      </c>
      <c r="AW25" s="413"/>
      <c r="AX25" s="406">
        <v>225.953</v>
      </c>
      <c r="AY25" s="406">
        <v>11.994999999999999</v>
      </c>
      <c r="AZ25" s="406">
        <v>213.958</v>
      </c>
      <c r="BA25" s="413"/>
      <c r="BB25" s="406">
        <v>161.416</v>
      </c>
      <c r="BC25" s="406">
        <v>11.691000000000001</v>
      </c>
      <c r="BD25" s="406">
        <v>149.72499999999999</v>
      </c>
      <c r="BE25" s="413"/>
      <c r="BF25" s="406">
        <v>152.036</v>
      </c>
      <c r="BG25" s="406">
        <v>12.327</v>
      </c>
      <c r="BH25" s="406">
        <v>139.709</v>
      </c>
      <c r="BI25" s="413"/>
      <c r="BJ25" s="406">
        <v>139.39100000000002</v>
      </c>
      <c r="BK25" s="406">
        <v>12.231999999999999</v>
      </c>
      <c r="BL25" s="406">
        <v>127.15900000000001</v>
      </c>
    </row>
    <row r="26" spans="1:64" s="80" customFormat="1" ht="16.5" customHeight="1">
      <c r="A26" s="325"/>
      <c r="B26" s="383" t="s">
        <v>176</v>
      </c>
      <c r="C26" s="383"/>
      <c r="D26" s="383"/>
      <c r="E26" s="383"/>
      <c r="F26" s="383"/>
      <c r="G26" s="346"/>
      <c r="H26" s="346"/>
      <c r="I26" s="346"/>
      <c r="J26" s="346"/>
      <c r="K26" s="346"/>
      <c r="L26" s="346"/>
      <c r="M26" s="346"/>
      <c r="N26" s="346"/>
      <c r="O26" s="346"/>
      <c r="P26" s="346"/>
      <c r="Q26" s="346"/>
      <c r="R26" s="346"/>
      <c r="S26" s="346"/>
      <c r="T26" s="346"/>
      <c r="U26" s="346"/>
      <c r="V26" s="346"/>
      <c r="W26" s="346"/>
      <c r="X26" s="346"/>
      <c r="Y26" s="348"/>
      <c r="Z26" s="346"/>
      <c r="AA26" s="346"/>
      <c r="AB26" s="346"/>
      <c r="AC26" s="346"/>
      <c r="AD26" s="346"/>
      <c r="AE26" s="346"/>
      <c r="AF26" s="346"/>
      <c r="AG26" s="346"/>
      <c r="AH26" s="346"/>
      <c r="AI26" s="346"/>
      <c r="AJ26" s="346"/>
      <c r="AK26" s="346"/>
      <c r="AL26" s="398"/>
      <c r="AM26" s="398"/>
      <c r="AN26" s="398"/>
      <c r="AO26" s="398"/>
      <c r="AP26" s="398"/>
      <c r="AQ26" s="398"/>
      <c r="AR26" s="398"/>
      <c r="AS26" s="398"/>
      <c r="AT26" s="398"/>
      <c r="AU26" s="398"/>
      <c r="AV26" s="398"/>
      <c r="AW26" s="325"/>
      <c r="AX26" s="398"/>
      <c r="AY26" s="398"/>
      <c r="AZ26" s="398"/>
      <c r="BA26" s="325"/>
      <c r="BB26" s="398"/>
      <c r="BC26" s="398"/>
      <c r="BD26" s="398"/>
      <c r="BE26" s="325"/>
      <c r="BF26" s="398"/>
      <c r="BG26" s="398"/>
      <c r="BH26" s="398"/>
      <c r="BI26" s="325"/>
      <c r="BJ26" s="398"/>
      <c r="BK26" s="398"/>
      <c r="BL26" s="398"/>
    </row>
    <row r="27" spans="1:64" ht="16.5" customHeight="1">
      <c r="A27" s="393"/>
      <c r="B27" s="384" t="s">
        <v>177</v>
      </c>
      <c r="C27" s="384"/>
      <c r="D27" s="384"/>
      <c r="E27" s="384"/>
      <c r="F27" s="346">
        <v>9183.7389999999996</v>
      </c>
      <c r="G27" s="346">
        <v>5372.4279999999999</v>
      </c>
      <c r="H27" s="346">
        <v>3811.3110000000001</v>
      </c>
      <c r="I27" s="346"/>
      <c r="J27" s="346">
        <v>9576.4599999999991</v>
      </c>
      <c r="K27" s="346">
        <v>5604.2650000000003</v>
      </c>
      <c r="L27" s="346">
        <v>3972.1950000000002</v>
      </c>
      <c r="M27" s="346"/>
      <c r="N27" s="346">
        <v>9881.1460000000006</v>
      </c>
      <c r="O27" s="346">
        <v>5783.6580000000004</v>
      </c>
      <c r="P27" s="346">
        <v>4097.4880000000003</v>
      </c>
      <c r="Q27" s="346"/>
      <c r="R27" s="346">
        <v>10295.418</v>
      </c>
      <c r="S27" s="346">
        <v>6034.6540000000005</v>
      </c>
      <c r="T27" s="346">
        <v>4260.7640000000001</v>
      </c>
      <c r="U27" s="346"/>
      <c r="V27" s="346">
        <v>10865.938</v>
      </c>
      <c r="W27" s="346">
        <v>6216.6130000000003</v>
      </c>
      <c r="X27" s="346">
        <v>4649.3249999999998</v>
      </c>
      <c r="Y27" s="348"/>
      <c r="Z27" s="346">
        <v>10965.361999999999</v>
      </c>
      <c r="AA27" s="346">
        <v>6362.2820000000002</v>
      </c>
      <c r="AB27" s="346">
        <v>4603.08</v>
      </c>
      <c r="AC27" s="346"/>
      <c r="AD27" s="346">
        <v>11205.790999999999</v>
      </c>
      <c r="AE27" s="346">
        <v>6505.0510000000004</v>
      </c>
      <c r="AF27" s="346">
        <v>4700.74</v>
      </c>
      <c r="AG27" s="346"/>
      <c r="AH27" s="346">
        <v>11707.433999999999</v>
      </c>
      <c r="AI27" s="346">
        <v>6760.3360000000002</v>
      </c>
      <c r="AJ27" s="346">
        <v>4947.098</v>
      </c>
      <c r="AK27" s="346"/>
      <c r="AL27" s="398">
        <v>12061.74</v>
      </c>
      <c r="AM27" s="398">
        <v>6934.3869999999997</v>
      </c>
      <c r="AN27" s="398">
        <v>5127.3530000000001</v>
      </c>
      <c r="AO27" s="398"/>
      <c r="AP27" s="398">
        <v>12416.878000000001</v>
      </c>
      <c r="AQ27" s="398">
        <v>7124.33</v>
      </c>
      <c r="AR27" s="398">
        <v>5292.5479999999998</v>
      </c>
      <c r="AS27" s="398"/>
      <c r="AT27" s="398">
        <v>12912.844000000001</v>
      </c>
      <c r="AU27" s="398">
        <v>7358.2749999999996</v>
      </c>
      <c r="AV27" s="398">
        <v>5554.5690000000004</v>
      </c>
      <c r="AW27" s="413"/>
      <c r="AX27" s="398">
        <v>13227.969000000001</v>
      </c>
      <c r="AY27" s="398">
        <v>7527.0590000000002</v>
      </c>
      <c r="AZ27" s="398">
        <v>5700.91</v>
      </c>
      <c r="BA27" s="413"/>
      <c r="BB27" s="398">
        <v>13438.084999999999</v>
      </c>
      <c r="BC27" s="398">
        <v>7623.9110000000001</v>
      </c>
      <c r="BD27" s="398">
        <v>5814.174</v>
      </c>
      <c r="BE27" s="413"/>
      <c r="BF27" s="398">
        <v>13773.897000000001</v>
      </c>
      <c r="BG27" s="398">
        <v>7766.1679999999997</v>
      </c>
      <c r="BH27" s="398">
        <v>6007.7290000000003</v>
      </c>
      <c r="BI27" s="413"/>
      <c r="BJ27" s="398">
        <v>13996.705</v>
      </c>
      <c r="BK27" s="398">
        <v>7866.1580000000004</v>
      </c>
      <c r="BL27" s="398">
        <v>6130.5469999999996</v>
      </c>
    </row>
    <row r="28" spans="1:64" ht="16.5" customHeight="1">
      <c r="A28" s="365" t="s">
        <v>178</v>
      </c>
      <c r="B28" s="365"/>
      <c r="C28" s="365"/>
      <c r="D28" s="365"/>
      <c r="E28" s="365"/>
      <c r="F28" s="347"/>
      <c r="G28" s="347"/>
      <c r="H28" s="347"/>
      <c r="I28" s="347"/>
      <c r="J28" s="347"/>
      <c r="K28" s="347"/>
      <c r="L28" s="347"/>
      <c r="M28" s="347"/>
      <c r="N28" s="347"/>
      <c r="O28" s="347"/>
      <c r="P28" s="347"/>
      <c r="Q28" s="347"/>
      <c r="R28" s="347"/>
      <c r="S28" s="347"/>
      <c r="T28" s="347"/>
      <c r="U28" s="347"/>
      <c r="V28" s="347"/>
      <c r="W28" s="347"/>
      <c r="X28" s="347"/>
      <c r="Y28" s="347"/>
      <c r="Z28" s="347"/>
      <c r="AA28" s="347"/>
      <c r="AB28" s="347"/>
      <c r="AC28" s="345"/>
      <c r="AD28" s="347"/>
      <c r="AE28" s="347"/>
      <c r="AF28" s="347"/>
      <c r="AG28" s="345"/>
      <c r="AH28" s="347"/>
      <c r="AI28" s="347"/>
      <c r="AJ28" s="347"/>
      <c r="AK28" s="345"/>
      <c r="AL28" s="407"/>
      <c r="AM28" s="407"/>
      <c r="AN28" s="407"/>
      <c r="AO28" s="408"/>
      <c r="AP28" s="407"/>
      <c r="AQ28" s="407"/>
      <c r="AR28" s="407"/>
      <c r="AS28" s="408"/>
      <c r="AT28" s="407"/>
      <c r="AU28" s="407"/>
      <c r="AV28" s="407"/>
      <c r="AW28" s="325"/>
      <c r="AX28" s="407"/>
      <c r="AY28" s="407"/>
      <c r="AZ28" s="407"/>
      <c r="BA28" s="325"/>
      <c r="BB28" s="407"/>
      <c r="BC28" s="407"/>
      <c r="BD28" s="407"/>
      <c r="BE28" s="325"/>
      <c r="BF28" s="407"/>
      <c r="BG28" s="407"/>
      <c r="BH28" s="407"/>
      <c r="BI28" s="325"/>
      <c r="BJ28" s="407"/>
      <c r="BK28" s="407"/>
      <c r="BL28" s="407"/>
    </row>
    <row r="29" spans="1:64" ht="16.5" customHeight="1" thickBot="1">
      <c r="A29" s="385" t="s">
        <v>88</v>
      </c>
      <c r="B29" s="385"/>
      <c r="C29" s="385"/>
      <c r="D29" s="385"/>
      <c r="E29" s="385"/>
      <c r="F29" s="386">
        <v>10041.456</v>
      </c>
      <c r="G29" s="386">
        <v>5753.0219999999999</v>
      </c>
      <c r="H29" s="386">
        <v>4288.4340000000002</v>
      </c>
      <c r="I29" s="386"/>
      <c r="J29" s="386">
        <v>10523.821</v>
      </c>
      <c r="K29" s="386">
        <v>6021.58</v>
      </c>
      <c r="L29" s="386">
        <v>4502.241</v>
      </c>
      <c r="M29" s="386"/>
      <c r="N29" s="386">
        <v>10911.099</v>
      </c>
      <c r="O29" s="386">
        <v>6232.0169999999998</v>
      </c>
      <c r="P29" s="386">
        <v>4679.0820000000003</v>
      </c>
      <c r="Q29" s="386"/>
      <c r="R29" s="386">
        <v>11382.547</v>
      </c>
      <c r="S29" s="386">
        <v>6498.616</v>
      </c>
      <c r="T29" s="386">
        <v>4883.9309999999996</v>
      </c>
      <c r="U29" s="386"/>
      <c r="V29" s="386">
        <v>12047.218999999999</v>
      </c>
      <c r="W29" s="386">
        <v>6706.1440000000002</v>
      </c>
      <c r="X29" s="386">
        <v>5341.0749999999998</v>
      </c>
      <c r="Y29" s="386"/>
      <c r="Z29" s="386">
        <v>12292.434999999999</v>
      </c>
      <c r="AA29" s="386">
        <v>6918.9170000000004</v>
      </c>
      <c r="AB29" s="386">
        <v>5373.518</v>
      </c>
      <c r="AC29" s="387"/>
      <c r="AD29" s="386">
        <v>12556.764999999999</v>
      </c>
      <c r="AE29" s="386">
        <v>7046.4189999999999</v>
      </c>
      <c r="AF29" s="386">
        <v>5510.3459999999995</v>
      </c>
      <c r="AG29" s="387"/>
      <c r="AH29" s="386">
        <v>13051.239</v>
      </c>
      <c r="AI29" s="386">
        <v>7308.9049999999997</v>
      </c>
      <c r="AJ29" s="386">
        <v>5742.3339999999998</v>
      </c>
      <c r="AK29" s="387"/>
      <c r="AL29" s="409">
        <v>13444.483</v>
      </c>
      <c r="AM29" s="409">
        <v>7494.1750000000002</v>
      </c>
      <c r="AN29" s="409">
        <v>5950.308</v>
      </c>
      <c r="AO29" s="410"/>
      <c r="AP29" s="409">
        <v>13846.845000000001</v>
      </c>
      <c r="AQ29" s="409">
        <v>7682.31</v>
      </c>
      <c r="AR29" s="409">
        <v>6164.5349999999999</v>
      </c>
      <c r="AS29" s="410"/>
      <c r="AT29" s="409">
        <v>14388.838</v>
      </c>
      <c r="AU29" s="409">
        <v>7921.7449999999999</v>
      </c>
      <c r="AV29" s="409">
        <v>6467.0929999999998</v>
      </c>
      <c r="AW29" s="412"/>
      <c r="AX29" s="409">
        <v>14747.018</v>
      </c>
      <c r="AY29" s="409">
        <v>8095.9790000000003</v>
      </c>
      <c r="AZ29" s="409">
        <v>6651.0389999999998</v>
      </c>
      <c r="BA29" s="412"/>
      <c r="BB29" s="409">
        <v>14979.133000000002</v>
      </c>
      <c r="BC29" s="409">
        <v>8189.27</v>
      </c>
      <c r="BD29" s="409">
        <v>6789.8630000000003</v>
      </c>
      <c r="BE29" s="412"/>
      <c r="BF29" s="409">
        <v>15361.655999999999</v>
      </c>
      <c r="BG29" s="409">
        <v>8361.39</v>
      </c>
      <c r="BH29" s="409">
        <v>7000.2659999999996</v>
      </c>
      <c r="BI29" s="412"/>
      <c r="BJ29" s="409">
        <v>15630.319</v>
      </c>
      <c r="BK29" s="409">
        <v>8465.3410000000003</v>
      </c>
      <c r="BL29" s="409">
        <v>7164.9780000000001</v>
      </c>
    </row>
    <row r="30" spans="1:64" s="80" customFormat="1" ht="16.5" customHeight="1">
      <c r="A30" s="389" t="s">
        <v>63</v>
      </c>
      <c r="B30" s="325"/>
      <c r="C30" s="325"/>
      <c r="D30" s="388"/>
      <c r="E30" s="379"/>
      <c r="F30" s="325"/>
      <c r="G30" s="325"/>
      <c r="H30" s="325"/>
      <c r="I30" s="325"/>
      <c r="J30" s="325"/>
      <c r="K30" s="325"/>
      <c r="L30" s="325"/>
      <c r="M30" s="325"/>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325"/>
      <c r="AL30" s="325"/>
      <c r="AM30" s="325"/>
      <c r="AN30" s="325"/>
      <c r="AO30" s="325"/>
      <c r="AP30" s="325"/>
      <c r="AQ30" s="325"/>
      <c r="AR30" s="325"/>
      <c r="AS30" s="325"/>
      <c r="AT30" s="325"/>
      <c r="AU30" s="325"/>
      <c r="AV30" s="325"/>
      <c r="AW30" s="325"/>
      <c r="AX30" s="325"/>
      <c r="AY30" s="325"/>
      <c r="AZ30" s="325"/>
      <c r="BA30" s="325"/>
      <c r="BB30" s="325"/>
      <c r="BC30" s="325"/>
      <c r="BD30" s="325"/>
      <c r="BE30" s="325"/>
      <c r="BF30" s="325"/>
      <c r="BG30" s="325"/>
      <c r="BH30" s="325"/>
      <c r="BI30" s="325"/>
      <c r="BJ30" s="325"/>
      <c r="BK30" s="325"/>
      <c r="BL30" s="325"/>
    </row>
    <row r="31" spans="1:64" s="80" customFormat="1">
      <c r="A31" s="390" t="s">
        <v>64</v>
      </c>
      <c r="B31" s="325"/>
      <c r="C31" s="325"/>
      <c r="D31" s="325"/>
      <c r="E31" s="325"/>
      <c r="F31" s="325"/>
      <c r="G31" s="325"/>
      <c r="H31" s="325"/>
      <c r="I31" s="325"/>
      <c r="J31" s="325"/>
      <c r="K31" s="325"/>
      <c r="L31" s="325"/>
      <c r="M31" s="325"/>
      <c r="N31" s="325"/>
      <c r="O31" s="325"/>
      <c r="P31" s="325"/>
      <c r="Q31" s="325"/>
      <c r="R31" s="325"/>
      <c r="S31" s="325"/>
      <c r="T31" s="325"/>
      <c r="U31" s="325"/>
      <c r="V31" s="325"/>
      <c r="W31" s="325"/>
      <c r="X31" s="325"/>
      <c r="Y31" s="325"/>
      <c r="Z31" s="325"/>
      <c r="AA31" s="325"/>
      <c r="AB31" s="325"/>
      <c r="AC31" s="325"/>
      <c r="AD31" s="325"/>
      <c r="AE31" s="325"/>
      <c r="AF31" s="325"/>
      <c r="AG31" s="325"/>
      <c r="AH31" s="325"/>
      <c r="AI31" s="325"/>
      <c r="AJ31" s="325"/>
      <c r="AK31" s="325"/>
      <c r="AL31" s="325"/>
      <c r="AM31" s="325"/>
      <c r="AN31" s="325"/>
      <c r="AO31" s="325"/>
      <c r="AP31" s="325"/>
      <c r="AQ31" s="325"/>
      <c r="AR31" s="325"/>
      <c r="AS31" s="325"/>
      <c r="AT31" s="325"/>
      <c r="AU31" s="325"/>
      <c r="AV31" s="325"/>
      <c r="AW31" s="325"/>
      <c r="AX31" s="325"/>
      <c r="AY31" s="325"/>
      <c r="AZ31" s="325"/>
      <c r="BA31" s="325"/>
      <c r="BB31" s="325"/>
      <c r="BC31" s="325"/>
      <c r="BD31" s="325"/>
      <c r="BE31" s="325"/>
      <c r="BF31" s="325"/>
      <c r="BG31" s="325"/>
      <c r="BH31" s="325"/>
      <c r="BI31" s="325"/>
      <c r="BJ31" s="325"/>
      <c r="BK31" s="325"/>
      <c r="BL31" s="325"/>
    </row>
    <row r="32" spans="1:64" s="80" customFormat="1">
      <c r="A32" s="389" t="s">
        <v>65</v>
      </c>
      <c r="B32" s="325"/>
      <c r="C32" s="325"/>
      <c r="D32" s="325"/>
      <c r="E32" s="325"/>
      <c r="F32" s="325"/>
      <c r="G32" s="325"/>
      <c r="H32" s="325"/>
      <c r="I32" s="325"/>
      <c r="J32" s="325"/>
      <c r="K32" s="325"/>
      <c r="L32" s="325"/>
      <c r="M32" s="325"/>
      <c r="N32" s="325"/>
      <c r="O32" s="325"/>
      <c r="P32" s="325"/>
      <c r="Q32" s="325"/>
      <c r="R32" s="325"/>
      <c r="S32" s="325"/>
      <c r="T32" s="325"/>
      <c r="U32" s="325"/>
      <c r="V32" s="325"/>
      <c r="W32" s="325"/>
      <c r="X32" s="325"/>
      <c r="Y32" s="325"/>
      <c r="Z32" s="325"/>
      <c r="AA32" s="325"/>
      <c r="AB32" s="325"/>
      <c r="AC32" s="325"/>
      <c r="AD32" s="325"/>
      <c r="AE32" s="325"/>
      <c r="AF32" s="325"/>
      <c r="AG32" s="325"/>
      <c r="AH32" s="325"/>
      <c r="AI32" s="325"/>
      <c r="AJ32" s="325"/>
      <c r="AK32" s="325"/>
      <c r="AL32" s="325"/>
      <c r="AM32" s="325"/>
      <c r="AN32" s="325"/>
      <c r="AO32" s="325"/>
      <c r="AP32" s="325"/>
      <c r="AQ32" s="325"/>
      <c r="AR32" s="325"/>
      <c r="AS32" s="325"/>
      <c r="AT32" s="325"/>
      <c r="AU32" s="325"/>
      <c r="AV32" s="325"/>
      <c r="AW32" s="325"/>
      <c r="AX32" s="325"/>
      <c r="AY32" s="325"/>
      <c r="AZ32" s="325"/>
      <c r="BA32" s="325"/>
      <c r="BB32" s="325"/>
      <c r="BC32" s="325"/>
      <c r="BD32" s="325"/>
      <c r="BE32" s="325"/>
      <c r="BF32" s="325"/>
      <c r="BG32" s="325"/>
      <c r="BH32" s="325"/>
      <c r="BI32" s="325"/>
      <c r="BJ32" s="325"/>
      <c r="BK32" s="325"/>
      <c r="BL32" s="325"/>
    </row>
    <row r="33" spans="1:37" s="80" customFormat="1">
      <c r="A33" s="390" t="s">
        <v>150</v>
      </c>
      <c r="B33" s="325"/>
      <c r="C33" s="325"/>
      <c r="D33" s="325"/>
      <c r="E33" s="325"/>
      <c r="F33" s="325"/>
      <c r="G33" s="325"/>
      <c r="H33" s="325"/>
      <c r="I33" s="325"/>
      <c r="J33" s="325"/>
      <c r="K33" s="325"/>
      <c r="L33" s="325"/>
      <c r="M33" s="325"/>
      <c r="N33" s="325"/>
      <c r="O33" s="325"/>
      <c r="P33" s="325"/>
      <c r="Q33" s="325"/>
      <c r="R33" s="325"/>
      <c r="S33" s="325"/>
      <c r="T33" s="325"/>
      <c r="U33" s="325"/>
      <c r="V33" s="325"/>
      <c r="W33" s="325"/>
      <c r="X33" s="325"/>
      <c r="Y33" s="325"/>
      <c r="Z33" s="325"/>
      <c r="AA33" s="325"/>
      <c r="AB33" s="325"/>
      <c r="AC33" s="325"/>
      <c r="AD33" s="325"/>
      <c r="AE33" s="325"/>
      <c r="AF33" s="325"/>
      <c r="AG33" s="325"/>
      <c r="AH33" s="325"/>
      <c r="AI33" s="325"/>
      <c r="AJ33" s="325"/>
      <c r="AK33" s="325"/>
    </row>
    <row r="34" spans="1:37">
      <c r="A34" s="388" t="s">
        <v>179</v>
      </c>
      <c r="B34" s="388"/>
      <c r="C34" s="388"/>
      <c r="D34" s="388"/>
      <c r="E34" s="388"/>
      <c r="F34" s="388"/>
      <c r="G34" s="388"/>
      <c r="H34" s="388"/>
      <c r="I34" s="388"/>
      <c r="J34" s="388"/>
      <c r="K34" s="388"/>
      <c r="L34" s="388"/>
      <c r="M34" s="388"/>
      <c r="N34" s="388"/>
      <c r="O34" s="388"/>
      <c r="P34" s="388"/>
      <c r="Q34" s="388"/>
      <c r="R34" s="388"/>
      <c r="S34" s="388"/>
      <c r="T34" s="388"/>
      <c r="U34" s="388"/>
      <c r="V34" s="388"/>
      <c r="W34" s="388"/>
      <c r="X34" s="388"/>
      <c r="Y34" s="388"/>
      <c r="Z34" s="388"/>
      <c r="AA34" s="325"/>
      <c r="AB34" s="388"/>
      <c r="AC34" s="325"/>
      <c r="AD34" s="325"/>
      <c r="AE34" s="325"/>
      <c r="AF34" s="325"/>
      <c r="AG34" s="325"/>
      <c r="AH34" s="325"/>
      <c r="AI34" s="325"/>
      <c r="AJ34" s="325"/>
      <c r="AK34" s="325"/>
    </row>
    <row r="35" spans="1:37">
      <c r="A35" s="328" t="s">
        <v>180</v>
      </c>
      <c r="B35" s="325"/>
      <c r="C35" s="325"/>
      <c r="D35" s="325"/>
      <c r="E35" s="325"/>
      <c r="F35" s="325"/>
      <c r="G35" s="325"/>
      <c r="H35" s="325"/>
      <c r="I35" s="325"/>
      <c r="J35" s="325"/>
      <c r="K35" s="325"/>
      <c r="L35" s="325"/>
      <c r="M35" s="325"/>
      <c r="N35" s="325"/>
      <c r="O35" s="325"/>
      <c r="P35" s="325"/>
      <c r="Q35" s="325"/>
      <c r="R35" s="325"/>
      <c r="S35" s="325"/>
      <c r="T35" s="325"/>
      <c r="U35" s="325"/>
      <c r="V35" s="325"/>
      <c r="W35" s="325"/>
      <c r="X35" s="325"/>
      <c r="Y35" s="325"/>
      <c r="Z35" s="325"/>
      <c r="AA35" s="325"/>
      <c r="AB35" s="325"/>
      <c r="AC35" s="325"/>
      <c r="AD35" s="325"/>
      <c r="AE35" s="325"/>
      <c r="AF35" s="325"/>
      <c r="AG35" s="325"/>
      <c r="AH35" s="325"/>
      <c r="AI35" s="325"/>
      <c r="AJ35" s="325"/>
      <c r="AK35" s="325"/>
    </row>
    <row r="36" spans="1:37">
      <c r="A36" s="389" t="s">
        <v>181</v>
      </c>
      <c r="B36" s="389"/>
      <c r="C36" s="389"/>
      <c r="D36" s="389"/>
      <c r="E36" s="389"/>
      <c r="F36" s="325"/>
      <c r="G36" s="325"/>
      <c r="H36" s="325"/>
      <c r="I36" s="325"/>
      <c r="J36" s="325"/>
      <c r="K36" s="325"/>
      <c r="L36" s="325"/>
      <c r="M36" s="325"/>
      <c r="N36" s="325"/>
      <c r="O36" s="325"/>
      <c r="P36" s="325"/>
      <c r="Q36" s="325"/>
      <c r="R36" s="325"/>
      <c r="S36" s="325"/>
      <c r="T36" s="325"/>
      <c r="U36" s="325"/>
      <c r="V36" s="325"/>
      <c r="W36" s="325"/>
      <c r="X36" s="325"/>
      <c r="Y36" s="325"/>
      <c r="Z36" s="325"/>
      <c r="AA36" s="325"/>
      <c r="AB36" s="325"/>
      <c r="AC36" s="325"/>
      <c r="AD36" s="325"/>
      <c r="AE36" s="325"/>
      <c r="AF36" s="325"/>
      <c r="AG36" s="325"/>
      <c r="AH36" s="325"/>
      <c r="AI36" s="325"/>
      <c r="AJ36" s="325"/>
      <c r="AK36" s="325"/>
    </row>
    <row r="37" spans="1:37">
      <c r="A37" s="390" t="s">
        <v>182</v>
      </c>
      <c r="B37" s="325"/>
      <c r="C37" s="325"/>
      <c r="D37" s="325"/>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5"/>
      <c r="AF37" s="325"/>
      <c r="AG37" s="325"/>
      <c r="AH37" s="325"/>
      <c r="AI37" s="325"/>
      <c r="AJ37" s="325"/>
      <c r="AK37" s="325"/>
    </row>
  </sheetData>
  <mergeCells count="15">
    <mergeCell ref="BJ4:BL4"/>
    <mergeCell ref="BF4:BH4"/>
    <mergeCell ref="AP4:AR4"/>
    <mergeCell ref="F4:H4"/>
    <mergeCell ref="N4:P4"/>
    <mergeCell ref="R4:T4"/>
    <mergeCell ref="V4:X4"/>
    <mergeCell ref="BB4:BD4"/>
    <mergeCell ref="AX4:AZ4"/>
    <mergeCell ref="AL4:AN4"/>
    <mergeCell ref="Z4:AB4"/>
    <mergeCell ref="AD4:AF4"/>
    <mergeCell ref="AH4:AJ4"/>
    <mergeCell ref="J4:L4"/>
    <mergeCell ref="AT4:AV4"/>
  </mergeCells>
  <pageMargins left="0.7" right="0.7" top="0.75" bottom="0.75" header="0.51180555555555496" footer="0.51180555555555496"/>
  <pageSetup paperSize="9" firstPageNumber="0"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CD5B5"/>
  </sheetPr>
  <dimension ref="A1:AMJ48"/>
  <sheetViews>
    <sheetView showGridLines="0" workbookViewId="0">
      <selection activeCell="A3" sqref="A3"/>
    </sheetView>
  </sheetViews>
  <sheetFormatPr defaultColWidth="8.85546875" defaultRowHeight="12.75"/>
  <cols>
    <col min="1" max="1024" width="8.85546875" style="80"/>
  </cols>
  <sheetData>
    <row r="1" spans="1:1024" s="111" customFormat="1" ht="16.5" customHeight="1">
      <c r="A1" s="280" t="s">
        <v>183</v>
      </c>
      <c r="B1" s="279"/>
      <c r="C1" s="279"/>
      <c r="D1" s="279"/>
      <c r="E1" s="279"/>
      <c r="F1" s="281"/>
      <c r="G1" s="279"/>
      <c r="H1" s="279"/>
      <c r="I1" s="279"/>
      <c r="J1" s="279"/>
      <c r="K1" s="279"/>
      <c r="L1" s="279"/>
      <c r="M1" s="279"/>
      <c r="N1" s="278"/>
      <c r="O1" s="278"/>
      <c r="P1" s="278"/>
      <c r="Q1" s="278"/>
      <c r="R1" s="278"/>
      <c r="S1" s="278"/>
      <c r="T1" s="278"/>
      <c r="U1" s="278"/>
      <c r="V1" s="278"/>
      <c r="W1" s="278"/>
      <c r="X1" s="278"/>
      <c r="Y1" s="278"/>
      <c r="Z1" s="278"/>
      <c r="AA1" s="278"/>
      <c r="AB1" s="278"/>
      <c r="AC1" s="278"/>
      <c r="AD1" s="278"/>
      <c r="AE1" s="278"/>
      <c r="AF1" s="278"/>
      <c r="AG1" s="278"/>
      <c r="AH1" s="278"/>
      <c r="AI1" s="278"/>
      <c r="AJ1" s="278"/>
      <c r="AK1" s="278"/>
      <c r="AL1" s="278"/>
      <c r="AM1" s="278"/>
      <c r="AN1" s="278"/>
      <c r="AO1" s="278"/>
      <c r="AP1" s="278"/>
      <c r="AQ1" s="278"/>
      <c r="AR1" s="278"/>
      <c r="AS1" s="278"/>
      <c r="AT1" s="278"/>
      <c r="AU1" s="278"/>
      <c r="AV1" s="278"/>
      <c r="AW1" s="278"/>
    </row>
    <row r="2" spans="1:1024" ht="16.5" customHeight="1">
      <c r="A2" s="282" t="s">
        <v>184</v>
      </c>
      <c r="B2" s="279"/>
      <c r="C2" s="279"/>
      <c r="D2" s="279"/>
      <c r="E2" s="279"/>
      <c r="F2" s="281"/>
      <c r="G2" s="279"/>
      <c r="H2" s="279"/>
      <c r="I2" s="279"/>
      <c r="J2" s="279"/>
      <c r="K2" s="279"/>
      <c r="L2" s="279"/>
      <c r="M2" s="279"/>
      <c r="N2" s="278"/>
      <c r="O2" s="278"/>
      <c r="P2" s="278"/>
      <c r="Q2" s="278"/>
      <c r="R2" s="278"/>
      <c r="S2" s="278"/>
      <c r="T2" s="278"/>
      <c r="U2" s="278"/>
      <c r="V2" s="278"/>
      <c r="W2" s="278"/>
      <c r="X2" s="278"/>
      <c r="Y2" s="278"/>
      <c r="Z2" s="278"/>
      <c r="AA2" s="278"/>
      <c r="AB2" s="278"/>
      <c r="AC2" s="278"/>
      <c r="AD2" s="278"/>
      <c r="AE2" s="278"/>
      <c r="AF2" s="278"/>
      <c r="AG2" s="278"/>
      <c r="AH2" s="278"/>
      <c r="AI2" s="278"/>
      <c r="AJ2" s="278"/>
      <c r="AK2" s="278"/>
      <c r="AL2" s="278"/>
      <c r="AM2" s="278"/>
      <c r="AN2" s="278"/>
      <c r="AO2" s="278"/>
      <c r="AP2" s="278"/>
      <c r="AQ2" s="278"/>
      <c r="AR2" s="278"/>
      <c r="AS2" s="278"/>
      <c r="AT2" s="278"/>
      <c r="AU2" s="278"/>
      <c r="AV2" s="278"/>
      <c r="AW2" s="278"/>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ht="16.5" customHeight="1" thickBot="1">
      <c r="A3" s="296"/>
      <c r="B3" s="286"/>
      <c r="C3" s="297"/>
      <c r="D3" s="297"/>
      <c r="E3" s="297"/>
      <c r="F3" s="298"/>
      <c r="G3" s="297"/>
      <c r="H3" s="297"/>
      <c r="I3" s="297"/>
      <c r="J3" s="297"/>
      <c r="K3" s="297"/>
      <c r="L3" s="297"/>
      <c r="M3" s="297"/>
      <c r="N3" s="295"/>
      <c r="O3" s="295"/>
      <c r="P3" s="295"/>
      <c r="Q3" s="295"/>
      <c r="R3" s="295"/>
      <c r="S3" s="295"/>
      <c r="T3" s="295"/>
      <c r="U3" s="295"/>
      <c r="V3" s="295"/>
      <c r="W3" s="295"/>
      <c r="X3" s="295"/>
      <c r="Y3" s="295"/>
      <c r="Z3" s="317"/>
      <c r="AA3" s="285"/>
      <c r="AB3" s="285"/>
      <c r="AC3" s="285"/>
      <c r="AD3" s="285"/>
      <c r="AE3" s="285"/>
      <c r="AF3" s="285"/>
      <c r="AG3" s="285"/>
      <c r="AH3" s="285"/>
      <c r="AI3" s="285"/>
      <c r="AJ3" s="285"/>
      <c r="AK3" s="285"/>
      <c r="AL3" s="297"/>
      <c r="AM3" s="285" t="s">
        <v>185</v>
      </c>
      <c r="AN3" s="285"/>
      <c r="AO3" s="285"/>
      <c r="AP3" s="278"/>
      <c r="AQ3" s="278"/>
      <c r="AR3" s="278"/>
      <c r="AS3" s="278"/>
      <c r="AT3" s="278"/>
      <c r="AU3" s="278"/>
      <c r="AV3" s="278"/>
      <c r="AW3" s="300" t="s">
        <v>186</v>
      </c>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4" ht="40.5" customHeight="1">
      <c r="A4" s="303"/>
      <c r="B4" s="304"/>
      <c r="C4" s="428" t="s">
        <v>187</v>
      </c>
      <c r="D4" s="428"/>
      <c r="E4" s="428"/>
      <c r="F4" s="428"/>
      <c r="G4" s="428"/>
      <c r="H4" s="428"/>
      <c r="I4" s="428"/>
      <c r="J4" s="428"/>
      <c r="K4" s="428"/>
      <c r="L4" s="428"/>
      <c r="M4" s="428"/>
      <c r="N4" s="428"/>
      <c r="O4" s="428"/>
      <c r="P4" s="428"/>
      <c r="Q4" s="428"/>
      <c r="R4" s="428"/>
      <c r="S4" s="428"/>
      <c r="T4" s="428"/>
      <c r="U4" s="428"/>
      <c r="V4" s="428"/>
      <c r="W4" s="428"/>
      <c r="X4" s="428"/>
      <c r="Y4" s="428"/>
      <c r="Z4" s="278"/>
      <c r="AA4" s="428" t="s">
        <v>188</v>
      </c>
      <c r="AB4" s="428"/>
      <c r="AC4" s="428"/>
      <c r="AD4" s="428"/>
      <c r="AE4" s="428"/>
      <c r="AF4" s="428"/>
      <c r="AG4" s="428"/>
      <c r="AH4" s="428"/>
      <c r="AI4" s="428"/>
      <c r="AJ4" s="428"/>
      <c r="AK4" s="428"/>
      <c r="AL4" s="428"/>
      <c r="AM4" s="428"/>
      <c r="AN4" s="428"/>
      <c r="AO4" s="428"/>
      <c r="AP4" s="428"/>
      <c r="AQ4" s="428"/>
      <c r="AR4" s="428"/>
      <c r="AS4" s="428"/>
      <c r="AT4" s="428"/>
      <c r="AU4" s="428"/>
      <c r="AV4" s="428"/>
      <c r="AW4" s="428"/>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s="131" customFormat="1" ht="15" customHeight="1">
      <c r="A5" s="287"/>
      <c r="B5" s="287"/>
      <c r="C5" s="305" t="s">
        <v>120</v>
      </c>
      <c r="D5" s="305" t="s">
        <v>121</v>
      </c>
      <c r="E5" s="305" t="s">
        <v>122</v>
      </c>
      <c r="F5" s="305" t="s">
        <v>123</v>
      </c>
      <c r="G5" s="305" t="s">
        <v>124</v>
      </c>
      <c r="H5" s="305" t="s">
        <v>125</v>
      </c>
      <c r="I5" s="305" t="s">
        <v>126</v>
      </c>
      <c r="J5" s="305" t="s">
        <v>127</v>
      </c>
      <c r="K5" s="305" t="s">
        <v>128</v>
      </c>
      <c r="L5" s="305" t="s">
        <v>129</v>
      </c>
      <c r="M5" s="305" t="s">
        <v>130</v>
      </c>
      <c r="N5" s="305" t="s">
        <v>131</v>
      </c>
      <c r="O5" s="305" t="s">
        <v>132</v>
      </c>
      <c r="P5" s="305" t="s">
        <v>133</v>
      </c>
      <c r="Q5" s="305" t="s">
        <v>134</v>
      </c>
      <c r="R5" s="305" t="s">
        <v>135</v>
      </c>
      <c r="S5" s="305" t="s">
        <v>136</v>
      </c>
      <c r="T5" s="305" t="s">
        <v>137</v>
      </c>
      <c r="U5" s="305" t="s">
        <v>138</v>
      </c>
      <c r="V5" s="305" t="s">
        <v>139</v>
      </c>
      <c r="W5" s="305" t="s">
        <v>140</v>
      </c>
      <c r="X5" s="305" t="s">
        <v>141</v>
      </c>
      <c r="Y5" s="305" t="s">
        <v>142</v>
      </c>
      <c r="Z5" s="278"/>
      <c r="AA5" s="305" t="s">
        <v>120</v>
      </c>
      <c r="AB5" s="305" t="s">
        <v>121</v>
      </c>
      <c r="AC5" s="305" t="s">
        <v>122</v>
      </c>
      <c r="AD5" s="305" t="s">
        <v>123</v>
      </c>
      <c r="AE5" s="305" t="s">
        <v>124</v>
      </c>
      <c r="AF5" s="305" t="s">
        <v>125</v>
      </c>
      <c r="AG5" s="305" t="s">
        <v>126</v>
      </c>
      <c r="AH5" s="305" t="s">
        <v>127</v>
      </c>
      <c r="AI5" s="305" t="s">
        <v>128</v>
      </c>
      <c r="AJ5" s="305" t="s">
        <v>129</v>
      </c>
      <c r="AK5" s="305" t="s">
        <v>130</v>
      </c>
      <c r="AL5" s="305" t="s">
        <v>131</v>
      </c>
      <c r="AM5" s="305" t="s">
        <v>132</v>
      </c>
      <c r="AN5" s="305" t="s">
        <v>133</v>
      </c>
      <c r="AO5" s="305" t="s">
        <v>134</v>
      </c>
      <c r="AP5" s="305" t="s">
        <v>135</v>
      </c>
      <c r="AQ5" s="305" t="s">
        <v>136</v>
      </c>
      <c r="AR5" s="305" t="s">
        <v>137</v>
      </c>
      <c r="AS5" s="305" t="s">
        <v>138</v>
      </c>
      <c r="AT5" s="305" t="s">
        <v>139</v>
      </c>
      <c r="AU5" s="305" t="s">
        <v>140</v>
      </c>
      <c r="AV5" s="305" t="s">
        <v>141</v>
      </c>
      <c r="AW5" s="305" t="s">
        <v>142</v>
      </c>
    </row>
    <row r="6" spans="1:1024" ht="17.25" customHeight="1">
      <c r="A6" s="288" t="s">
        <v>89</v>
      </c>
      <c r="B6" s="289"/>
      <c r="C6" s="290"/>
      <c r="D6" s="291"/>
      <c r="E6" s="291"/>
      <c r="F6" s="291"/>
      <c r="G6" s="291"/>
      <c r="H6" s="291"/>
      <c r="I6" s="290"/>
      <c r="J6" s="290"/>
      <c r="K6" s="290"/>
      <c r="L6" s="290"/>
      <c r="M6" s="290"/>
      <c r="N6" s="290"/>
      <c r="O6" s="290"/>
      <c r="P6" s="289"/>
      <c r="Q6" s="289"/>
      <c r="R6" s="289"/>
      <c r="S6" s="299"/>
      <c r="T6" s="299"/>
      <c r="U6" s="299"/>
      <c r="V6" s="299"/>
      <c r="W6" s="299"/>
      <c r="X6" s="299"/>
      <c r="Y6" s="299"/>
      <c r="Z6" s="278"/>
      <c r="AA6" s="290"/>
      <c r="AB6" s="290"/>
      <c r="AC6" s="290"/>
      <c r="AD6" s="290"/>
      <c r="AE6" s="290"/>
      <c r="AF6" s="290"/>
      <c r="AG6" s="290"/>
      <c r="AH6" s="290"/>
      <c r="AI6" s="290"/>
      <c r="AJ6" s="290"/>
      <c r="AK6" s="290"/>
      <c r="AL6" s="290"/>
      <c r="AM6" s="290"/>
      <c r="AN6" s="289"/>
      <c r="AO6" s="289"/>
      <c r="AP6" s="277"/>
      <c r="AQ6" s="299"/>
      <c r="AR6" s="299"/>
      <c r="AS6" s="299"/>
      <c r="AT6" s="299"/>
      <c r="AU6" s="299"/>
      <c r="AV6" s="299"/>
      <c r="AW6" s="299"/>
    </row>
    <row r="7" spans="1:1024">
      <c r="A7" s="292" t="s">
        <v>90</v>
      </c>
      <c r="B7" s="292"/>
      <c r="C7" s="306">
        <v>1091.3511338397466</v>
      </c>
      <c r="D7" s="306">
        <v>1646.6538651353346</v>
      </c>
      <c r="E7" s="306">
        <v>2542.8712641956158</v>
      </c>
      <c r="F7" s="306">
        <v>3771.5917711304901</v>
      </c>
      <c r="G7" s="306">
        <v>4781.4146285820061</v>
      </c>
      <c r="H7" s="306">
        <v>6005.5430731963925</v>
      </c>
      <c r="I7" s="307">
        <v>7443.8096254998682</v>
      </c>
      <c r="J7" s="307">
        <v>9606.1933937369668</v>
      </c>
      <c r="K7" s="307">
        <v>10506.188708088761</v>
      </c>
      <c r="L7" s="307">
        <v>13236.979330705999</v>
      </c>
      <c r="M7" s="307">
        <v>13408.902721792174</v>
      </c>
      <c r="N7" s="307">
        <v>17298.528350810739</v>
      </c>
      <c r="O7" s="307">
        <v>17235.843149766581</v>
      </c>
      <c r="P7" s="307">
        <v>20145.462910706214</v>
      </c>
      <c r="Q7" s="307">
        <v>23214.783104107544</v>
      </c>
      <c r="R7" s="307">
        <v>24888.833786644864</v>
      </c>
      <c r="S7" s="307">
        <v>29305.960617006363</v>
      </c>
      <c r="T7" s="307">
        <v>43660.564829374729</v>
      </c>
      <c r="U7" s="307">
        <v>48917.61957774889</v>
      </c>
      <c r="V7" s="307">
        <v>61115.022111404418</v>
      </c>
      <c r="W7" s="307">
        <v>76226.908878315357</v>
      </c>
      <c r="X7" s="307">
        <v>87353.062284242842</v>
      </c>
      <c r="Y7" s="307">
        <v>164725.57914890363</v>
      </c>
      <c r="Z7" s="308"/>
      <c r="AA7" s="306">
        <v>12030.596614241595</v>
      </c>
      <c r="AB7" s="306">
        <v>19321.032902471383</v>
      </c>
      <c r="AC7" s="306">
        <v>30239.409881917887</v>
      </c>
      <c r="AD7" s="306">
        <v>43692.168183007678</v>
      </c>
      <c r="AE7" s="306">
        <v>54883.369017315221</v>
      </c>
      <c r="AF7" s="306">
        <v>63191.412620925148</v>
      </c>
      <c r="AG7" s="307">
        <v>75537.994656403316</v>
      </c>
      <c r="AH7" s="307">
        <v>86509.283130249329</v>
      </c>
      <c r="AI7" s="307">
        <v>100959.82742392676</v>
      </c>
      <c r="AJ7" s="307">
        <v>118983.83131513455</v>
      </c>
      <c r="AK7" s="307">
        <v>132589.34710173821</v>
      </c>
      <c r="AL7" s="307">
        <v>151293.39674860053</v>
      </c>
      <c r="AM7" s="307">
        <v>174679.3465317612</v>
      </c>
      <c r="AN7" s="307">
        <v>195640.93878994256</v>
      </c>
      <c r="AO7" s="307">
        <v>218787.17985257693</v>
      </c>
      <c r="AP7" s="307">
        <v>247899.01756868677</v>
      </c>
      <c r="AQ7" s="307">
        <v>298804.74291563797</v>
      </c>
      <c r="AR7" s="307">
        <v>338759.85108692356</v>
      </c>
      <c r="AS7" s="307">
        <v>399255.8507886061</v>
      </c>
      <c r="AT7" s="307">
        <v>477849.45415639109</v>
      </c>
      <c r="AU7" s="307">
        <v>581854.32587560371</v>
      </c>
      <c r="AV7" s="307">
        <v>705240.48980812298</v>
      </c>
      <c r="AW7" s="307">
        <v>1103198.4776809958</v>
      </c>
    </row>
    <row r="8" spans="1:1024" ht="17.25" customHeight="1">
      <c r="A8" s="289"/>
      <c r="B8" s="302" t="s">
        <v>91</v>
      </c>
      <c r="C8" s="309"/>
      <c r="D8" s="309"/>
      <c r="E8" s="309"/>
      <c r="F8" s="309"/>
      <c r="G8" s="309"/>
      <c r="H8" s="309"/>
      <c r="I8" s="309"/>
      <c r="J8" s="309"/>
      <c r="K8" s="309"/>
      <c r="L8" s="309"/>
      <c r="M8" s="309"/>
      <c r="N8" s="309"/>
      <c r="O8" s="309"/>
      <c r="P8" s="309"/>
      <c r="Q8" s="309"/>
      <c r="R8" s="309"/>
      <c r="S8" s="307"/>
      <c r="T8" s="307"/>
      <c r="U8" s="307"/>
      <c r="V8" s="307"/>
      <c r="W8" s="307"/>
      <c r="X8" s="307"/>
      <c r="Y8" s="307"/>
      <c r="Z8" s="308"/>
      <c r="AA8" s="310"/>
      <c r="AB8" s="310"/>
      <c r="AC8" s="310"/>
      <c r="AD8" s="310"/>
      <c r="AE8" s="310"/>
      <c r="AF8" s="310"/>
      <c r="AG8" s="310"/>
      <c r="AH8" s="310"/>
      <c r="AI8" s="310"/>
      <c r="AJ8" s="310"/>
      <c r="AK8" s="310"/>
      <c r="AL8" s="310"/>
      <c r="AM8" s="310"/>
      <c r="AN8" s="307"/>
      <c r="AO8" s="307"/>
      <c r="AP8" s="309"/>
      <c r="AQ8" s="307"/>
      <c r="AR8" s="307"/>
      <c r="AS8" s="307"/>
      <c r="AT8" s="307"/>
      <c r="AU8" s="307"/>
      <c r="AV8" s="307"/>
      <c r="AW8" s="307"/>
    </row>
    <row r="9" spans="1:1024">
      <c r="A9" s="289"/>
      <c r="B9" s="292" t="s">
        <v>92</v>
      </c>
      <c r="C9" s="311">
        <v>467.05912041418219</v>
      </c>
      <c r="D9" s="311">
        <v>705.38924963659997</v>
      </c>
      <c r="E9" s="311">
        <v>1099.6308907813284</v>
      </c>
      <c r="F9" s="311">
        <v>1533.4627972007656</v>
      </c>
      <c r="G9" s="311">
        <v>2081.1478382060618</v>
      </c>
      <c r="H9" s="311">
        <v>2515.883962993873</v>
      </c>
      <c r="I9" s="310">
        <v>3579.8629577792103</v>
      </c>
      <c r="J9" s="310">
        <v>4220.8287939444472</v>
      </c>
      <c r="K9" s="310">
        <v>4108.7841989200006</v>
      </c>
      <c r="L9" s="310">
        <v>5727.1329428500012</v>
      </c>
      <c r="M9" s="310">
        <v>5337.3655224800004</v>
      </c>
      <c r="N9" s="310">
        <v>5847.2993457211642</v>
      </c>
      <c r="O9" s="310">
        <v>3425.6302842657105</v>
      </c>
      <c r="P9" s="310">
        <v>3687.5172620836588</v>
      </c>
      <c r="Q9" s="310">
        <v>4945.5964851563558</v>
      </c>
      <c r="R9" s="310">
        <v>5109.0357916548946</v>
      </c>
      <c r="S9" s="310">
        <v>4753.7828105782719</v>
      </c>
      <c r="T9" s="312">
        <v>8681.7203988879883</v>
      </c>
      <c r="U9" s="312">
        <v>9323.7288497343488</v>
      </c>
      <c r="V9" s="312">
        <v>10344.825525270437</v>
      </c>
      <c r="W9" s="312">
        <v>11537.075108773071</v>
      </c>
      <c r="X9" s="312">
        <v>14103.093909944464</v>
      </c>
      <c r="Y9" s="312">
        <v>22948.583984619167</v>
      </c>
      <c r="Z9" s="308"/>
      <c r="AA9" s="311">
        <v>4652.4849552665873</v>
      </c>
      <c r="AB9" s="311">
        <v>8203.5408432469721</v>
      </c>
      <c r="AC9" s="311">
        <v>12894.340708876676</v>
      </c>
      <c r="AD9" s="311">
        <v>17126.934720107627</v>
      </c>
      <c r="AE9" s="311">
        <v>20167.311602786889</v>
      </c>
      <c r="AF9" s="311">
        <v>21896.040577837251</v>
      </c>
      <c r="AG9" s="310">
        <v>26499.885810715168</v>
      </c>
      <c r="AH9" s="310">
        <v>28398.744258787694</v>
      </c>
      <c r="AI9" s="310">
        <v>35462.26237985288</v>
      </c>
      <c r="AJ9" s="310">
        <v>41657.297276956626</v>
      </c>
      <c r="AK9" s="310">
        <v>44091.165094751188</v>
      </c>
      <c r="AL9" s="310">
        <v>50198.530956055736</v>
      </c>
      <c r="AM9" s="310">
        <v>57092.834800759047</v>
      </c>
      <c r="AN9" s="310">
        <v>62151.331968568084</v>
      </c>
      <c r="AO9" s="310">
        <v>68376.155352423171</v>
      </c>
      <c r="AP9" s="310">
        <v>75353.859399582419</v>
      </c>
      <c r="AQ9" s="310">
        <v>86575.98548804078</v>
      </c>
      <c r="AR9" s="310">
        <v>97577.198932888903</v>
      </c>
      <c r="AS9" s="310">
        <v>115629.61064338898</v>
      </c>
      <c r="AT9" s="310">
        <v>138966.77924526908</v>
      </c>
      <c r="AU9" s="310">
        <v>164244.10399421147</v>
      </c>
      <c r="AV9" s="310">
        <v>234007.45791873042</v>
      </c>
      <c r="AW9" s="310">
        <v>374044.56384117261</v>
      </c>
    </row>
    <row r="10" spans="1:1024" ht="17.25" customHeight="1">
      <c r="A10" s="289"/>
      <c r="B10" s="293" t="s">
        <v>147</v>
      </c>
      <c r="C10" s="311"/>
      <c r="D10" s="311"/>
      <c r="E10" s="311"/>
      <c r="F10" s="311"/>
      <c r="G10" s="311"/>
      <c r="H10" s="311"/>
      <c r="I10" s="310"/>
      <c r="J10" s="310"/>
      <c r="K10" s="310"/>
      <c r="L10" s="310"/>
      <c r="M10" s="310"/>
      <c r="N10" s="310"/>
      <c r="O10" s="310"/>
      <c r="P10" s="310"/>
      <c r="Q10" s="310"/>
      <c r="R10" s="310"/>
      <c r="S10" s="310"/>
      <c r="T10" s="310"/>
      <c r="U10" s="310"/>
      <c r="V10" s="310"/>
      <c r="W10" s="310"/>
      <c r="X10" s="310"/>
      <c r="Y10" s="310"/>
      <c r="Z10" s="308"/>
      <c r="AA10" s="310"/>
      <c r="AB10" s="310"/>
      <c r="AC10" s="310"/>
      <c r="AD10" s="310"/>
      <c r="AE10" s="310"/>
      <c r="AF10" s="310"/>
      <c r="AG10" s="310"/>
      <c r="AH10" s="310"/>
      <c r="AI10" s="310"/>
      <c r="AJ10" s="310"/>
      <c r="AK10" s="310"/>
      <c r="AL10" s="310"/>
      <c r="AM10" s="310"/>
      <c r="AN10" s="310"/>
      <c r="AO10" s="310"/>
      <c r="AP10" s="310"/>
      <c r="AQ10" s="310"/>
      <c r="AR10" s="310"/>
      <c r="AS10" s="310"/>
      <c r="AT10" s="310"/>
      <c r="AU10" s="310"/>
      <c r="AV10" s="310"/>
      <c r="AW10" s="310"/>
    </row>
    <row r="11" spans="1:1024">
      <c r="A11" s="289"/>
      <c r="B11" s="292" t="s">
        <v>93</v>
      </c>
      <c r="C11" s="310">
        <v>58.579260942152509</v>
      </c>
      <c r="D11" s="310">
        <v>90.105088594261161</v>
      </c>
      <c r="E11" s="310">
        <v>131.5410525829883</v>
      </c>
      <c r="F11" s="310">
        <v>257.50035349019902</v>
      </c>
      <c r="G11" s="310">
        <v>275.58866291202543</v>
      </c>
      <c r="H11" s="310">
        <v>328.58232928419193</v>
      </c>
      <c r="I11" s="310">
        <v>473.68021215078346</v>
      </c>
      <c r="J11" s="310">
        <v>855.85004685754359</v>
      </c>
      <c r="K11" s="310">
        <v>1444.8967636871937</v>
      </c>
      <c r="L11" s="310">
        <v>1957.76356908</v>
      </c>
      <c r="M11" s="310">
        <v>2099.7964302999999</v>
      </c>
      <c r="N11" s="310">
        <v>4164.4652226670805</v>
      </c>
      <c r="O11" s="310">
        <v>5332.8781758485748</v>
      </c>
      <c r="P11" s="310">
        <v>6251.7538588555799</v>
      </c>
      <c r="Q11" s="310">
        <v>7203.0900080550691</v>
      </c>
      <c r="R11" s="310">
        <v>7773.5142646948416</v>
      </c>
      <c r="S11" s="310">
        <v>8848.392624104541</v>
      </c>
      <c r="T11" s="312">
        <v>10846.805672805629</v>
      </c>
      <c r="U11" s="312">
        <v>11889.797708590653</v>
      </c>
      <c r="V11" s="312">
        <v>15017.360334083825</v>
      </c>
      <c r="W11" s="312">
        <v>17222.90114566285</v>
      </c>
      <c r="X11" s="312">
        <v>20018.740998285677</v>
      </c>
      <c r="Y11" s="312">
        <v>33609.986142199545</v>
      </c>
      <c r="Z11" s="308"/>
      <c r="AA11" s="311">
        <v>301.12837172267706</v>
      </c>
      <c r="AB11" s="311">
        <v>431.81412811000001</v>
      </c>
      <c r="AC11" s="311">
        <v>650.71324186999993</v>
      </c>
      <c r="AD11" s="311">
        <v>753.17438179675196</v>
      </c>
      <c r="AE11" s="311">
        <v>949.10177709530501</v>
      </c>
      <c r="AF11" s="311">
        <v>1113.2933900796595</v>
      </c>
      <c r="AG11" s="310">
        <v>1259.4609347441944</v>
      </c>
      <c r="AH11" s="310">
        <v>1424.6467805944369</v>
      </c>
      <c r="AI11" s="310">
        <v>1061.5294381670001</v>
      </c>
      <c r="AJ11" s="310">
        <v>1580.588629742356</v>
      </c>
      <c r="AK11" s="310">
        <v>2179.7142190000004</v>
      </c>
      <c r="AL11" s="310">
        <v>1489.2090183446378</v>
      </c>
      <c r="AM11" s="310">
        <v>1701.6446790443856</v>
      </c>
      <c r="AN11" s="310">
        <v>1835.8306571677863</v>
      </c>
      <c r="AO11" s="310">
        <v>2048.053732044762</v>
      </c>
      <c r="AP11" s="310">
        <v>2350.2758531679697</v>
      </c>
      <c r="AQ11" s="310">
        <v>3133.9626441441501</v>
      </c>
      <c r="AR11" s="310">
        <v>3263.234094456498</v>
      </c>
      <c r="AS11" s="310">
        <v>3768.9532918294303</v>
      </c>
      <c r="AT11" s="310">
        <v>4031.5072194300001</v>
      </c>
      <c r="AU11" s="310">
        <v>4569.1378500000001</v>
      </c>
      <c r="AV11" s="310">
        <v>5273.6851149100003</v>
      </c>
      <c r="AW11" s="310">
        <v>8717.6043696458346</v>
      </c>
    </row>
    <row r="12" spans="1:1024" ht="16.5" customHeight="1">
      <c r="A12" s="289"/>
      <c r="B12" s="293" t="s">
        <v>94</v>
      </c>
      <c r="C12" s="307"/>
      <c r="D12" s="307"/>
      <c r="E12" s="307"/>
      <c r="F12" s="307"/>
      <c r="G12" s="307"/>
      <c r="H12" s="307"/>
      <c r="I12" s="310"/>
      <c r="J12" s="310"/>
      <c r="K12" s="310"/>
      <c r="L12" s="310"/>
      <c r="M12" s="310"/>
      <c r="N12" s="310"/>
      <c r="O12" s="310"/>
      <c r="P12" s="310"/>
      <c r="Q12" s="310"/>
      <c r="R12" s="310"/>
      <c r="S12" s="310"/>
      <c r="T12" s="310"/>
      <c r="U12" s="310"/>
      <c r="V12" s="310"/>
      <c r="W12" s="310"/>
      <c r="X12" s="310"/>
      <c r="Y12" s="310"/>
      <c r="Z12" s="308"/>
      <c r="AA12" s="310"/>
      <c r="AB12" s="310"/>
      <c r="AC12" s="310"/>
      <c r="AD12" s="310"/>
      <c r="AE12" s="310"/>
      <c r="AF12" s="310"/>
      <c r="AG12" s="310"/>
      <c r="AH12" s="310"/>
      <c r="AI12" s="310"/>
      <c r="AJ12" s="310"/>
      <c r="AK12" s="310"/>
      <c r="AL12" s="310"/>
      <c r="AM12" s="310"/>
      <c r="AN12" s="310"/>
      <c r="AO12" s="310"/>
      <c r="AP12" s="310"/>
      <c r="AQ12" s="310"/>
      <c r="AR12" s="310"/>
      <c r="AS12" s="310"/>
      <c r="AT12" s="310"/>
      <c r="AU12" s="310"/>
      <c r="AV12" s="310"/>
      <c r="AW12" s="310"/>
    </row>
    <row r="13" spans="1:1024">
      <c r="A13" s="289"/>
      <c r="B13" s="289" t="s">
        <v>95</v>
      </c>
      <c r="C13" s="310">
        <v>124.83168810399152</v>
      </c>
      <c r="D13" s="310">
        <v>195.48162246622351</v>
      </c>
      <c r="E13" s="310">
        <v>286.65011870541292</v>
      </c>
      <c r="F13" s="310">
        <v>625.60481748346842</v>
      </c>
      <c r="G13" s="310">
        <v>652.24426466955697</v>
      </c>
      <c r="H13" s="310">
        <v>824.34262691798085</v>
      </c>
      <c r="I13" s="310">
        <v>900.23411294924006</v>
      </c>
      <c r="J13" s="310">
        <v>1062.4416502179854</v>
      </c>
      <c r="K13" s="310">
        <v>1061.8907449762605</v>
      </c>
      <c r="L13" s="310">
        <v>1042.5202270000002</v>
      </c>
      <c r="M13" s="310">
        <v>1289.6436179241755</v>
      </c>
      <c r="N13" s="310">
        <v>1629.1377979664776</v>
      </c>
      <c r="O13" s="310">
        <v>1435.2339025404353</v>
      </c>
      <c r="P13" s="310">
        <v>1439.6701002284442</v>
      </c>
      <c r="Q13" s="310">
        <v>1586.8463349166127</v>
      </c>
      <c r="R13" s="310">
        <v>1448.981142364499</v>
      </c>
      <c r="S13" s="310">
        <v>1768.100288176307</v>
      </c>
      <c r="T13" s="310">
        <v>2303.240569481176</v>
      </c>
      <c r="U13" s="310">
        <v>3501.2490231490101</v>
      </c>
      <c r="V13" s="310">
        <v>6235.001201902317</v>
      </c>
      <c r="W13" s="310">
        <v>7271.8304498637754</v>
      </c>
      <c r="X13" s="310">
        <v>8658.3827099476766</v>
      </c>
      <c r="Y13" s="310">
        <v>14352.054828503649</v>
      </c>
      <c r="Z13" s="308"/>
      <c r="AA13" s="310">
        <v>5182.3216636900006</v>
      </c>
      <c r="AB13" s="310">
        <v>8225.41783244</v>
      </c>
      <c r="AC13" s="310">
        <v>12953.93871009</v>
      </c>
      <c r="AD13" s="310">
        <v>19905.741794588124</v>
      </c>
      <c r="AE13" s="310">
        <v>26128.322672833296</v>
      </c>
      <c r="AF13" s="310">
        <v>31404.038211355019</v>
      </c>
      <c r="AG13" s="310">
        <v>37322.157318301463</v>
      </c>
      <c r="AH13" s="310">
        <v>44435.4627370198</v>
      </c>
      <c r="AI13" s="310">
        <v>51829.174843980007</v>
      </c>
      <c r="AJ13" s="310">
        <v>62193.177832239999</v>
      </c>
      <c r="AK13" s="310">
        <v>70435.733031359996</v>
      </c>
      <c r="AL13" s="310">
        <v>78614.166521594045</v>
      </c>
      <c r="AM13" s="310">
        <v>90702.059821075411</v>
      </c>
      <c r="AN13" s="310">
        <v>103113.85474284162</v>
      </c>
      <c r="AO13" s="310">
        <v>115803.52642112212</v>
      </c>
      <c r="AP13" s="310">
        <v>132066.04483697074</v>
      </c>
      <c r="AQ13" s="310">
        <v>160370.91567307716</v>
      </c>
      <c r="AR13" s="310">
        <v>183007.3570632358</v>
      </c>
      <c r="AS13" s="310">
        <v>216793.05182731414</v>
      </c>
      <c r="AT13" s="310">
        <v>257222.55259159455</v>
      </c>
      <c r="AU13" s="310">
        <v>294434.18679300003</v>
      </c>
      <c r="AV13" s="310">
        <v>346409.29191581003</v>
      </c>
      <c r="AW13" s="310">
        <v>553097.48292886885</v>
      </c>
    </row>
    <row r="14" spans="1:1024" ht="17.25" customHeight="1">
      <c r="A14" s="289"/>
      <c r="B14" s="293" t="s">
        <v>96</v>
      </c>
      <c r="C14" s="313"/>
      <c r="D14" s="313"/>
      <c r="E14" s="313"/>
      <c r="F14" s="313"/>
      <c r="G14" s="313"/>
      <c r="H14" s="313"/>
      <c r="I14" s="310"/>
      <c r="J14" s="310"/>
      <c r="K14" s="310"/>
      <c r="L14" s="310"/>
      <c r="M14" s="310"/>
      <c r="N14" s="310"/>
      <c r="O14" s="310"/>
      <c r="P14" s="310"/>
      <c r="Q14" s="310"/>
      <c r="R14" s="310"/>
      <c r="S14" s="310"/>
      <c r="T14" s="310"/>
      <c r="U14" s="310"/>
      <c r="V14" s="310"/>
      <c r="W14" s="310"/>
      <c r="X14" s="310"/>
      <c r="Y14" s="310"/>
      <c r="Z14" s="308"/>
      <c r="AA14" s="310"/>
      <c r="AB14" s="310"/>
      <c r="AC14" s="310"/>
      <c r="AD14" s="310"/>
      <c r="AE14" s="310"/>
      <c r="AF14" s="310"/>
      <c r="AG14" s="310"/>
      <c r="AH14" s="310"/>
      <c r="AI14" s="310"/>
      <c r="AJ14" s="310"/>
      <c r="AK14" s="310"/>
      <c r="AL14" s="310"/>
      <c r="AM14" s="310"/>
      <c r="AN14" s="310"/>
      <c r="AO14" s="310"/>
      <c r="AP14" s="310"/>
      <c r="AQ14" s="310"/>
      <c r="AR14" s="310"/>
      <c r="AS14" s="310"/>
      <c r="AT14" s="310"/>
      <c r="AU14" s="310"/>
      <c r="AV14" s="310"/>
      <c r="AW14" s="310"/>
    </row>
    <row r="15" spans="1:1024">
      <c r="A15" s="289"/>
      <c r="B15" s="289" t="s">
        <v>97</v>
      </c>
      <c r="C15" s="310">
        <v>16.10473695872745</v>
      </c>
      <c r="D15" s="310">
        <v>24.777793655431452</v>
      </c>
      <c r="E15" s="310">
        <v>36.007091227500226</v>
      </c>
      <c r="F15" s="310">
        <v>45.351673359084472</v>
      </c>
      <c r="G15" s="310">
        <v>50.48252015411704</v>
      </c>
      <c r="H15" s="310">
        <v>56.403650138276916</v>
      </c>
      <c r="I15" s="310">
        <v>63.659770888785388</v>
      </c>
      <c r="J15" s="310">
        <v>71.014730575271699</v>
      </c>
      <c r="K15" s="310">
        <v>85.053319075806428</v>
      </c>
      <c r="L15" s="310">
        <v>81.564789000000005</v>
      </c>
      <c r="M15" s="310">
        <v>173.277781</v>
      </c>
      <c r="N15" s="310">
        <v>185.39845568927896</v>
      </c>
      <c r="O15" s="310">
        <v>572.92592248119183</v>
      </c>
      <c r="P15" s="310">
        <v>968.90581653381685</v>
      </c>
      <c r="Q15" s="310">
        <v>1051.5887985853512</v>
      </c>
      <c r="R15" s="310">
        <v>1096.6073438464971</v>
      </c>
      <c r="S15" s="310">
        <v>1136.8309566856717</v>
      </c>
      <c r="T15" s="310">
        <v>1920.5118020380978</v>
      </c>
      <c r="U15" s="310">
        <v>1893.0135063815337</v>
      </c>
      <c r="V15" s="310">
        <v>1613.3249429450789</v>
      </c>
      <c r="W15" s="310">
        <v>1942.3424024185395</v>
      </c>
      <c r="X15" s="310">
        <v>2436.5257284064037</v>
      </c>
      <c r="Y15" s="310">
        <v>4481.8612155797246</v>
      </c>
      <c r="Z15" s="308"/>
      <c r="AA15" s="313">
        <v>1376.2362040399487</v>
      </c>
      <c r="AB15" s="313">
        <v>2244.7899044991682</v>
      </c>
      <c r="AC15" s="313">
        <v>3423.7163324025842</v>
      </c>
      <c r="AD15" s="313">
        <v>5436.2819411992532</v>
      </c>
      <c r="AE15" s="313">
        <v>7045.3912007621802</v>
      </c>
      <c r="AF15" s="313">
        <v>8148.8950162741157</v>
      </c>
      <c r="AG15" s="310">
        <v>9657.7238273584753</v>
      </c>
      <c r="AH15" s="310">
        <v>11398.755100947403</v>
      </c>
      <c r="AI15" s="310">
        <v>11649.4596923225</v>
      </c>
      <c r="AJ15" s="310">
        <v>11567.438214029999</v>
      </c>
      <c r="AK15" s="310">
        <v>13974.720576240026</v>
      </c>
      <c r="AL15" s="310">
        <v>19014.684253395113</v>
      </c>
      <c r="AM15" s="310">
        <v>21850.779418527818</v>
      </c>
      <c r="AN15" s="310">
        <v>24599.53323834667</v>
      </c>
      <c r="AO15" s="310">
        <v>27879.646784427041</v>
      </c>
      <c r="AP15" s="310">
        <v>31622.489687807116</v>
      </c>
      <c r="AQ15" s="310">
        <v>38477.922563317508</v>
      </c>
      <c r="AR15" s="310">
        <v>43492.478674162507</v>
      </c>
      <c r="AS15" s="310">
        <v>51122.218662827021</v>
      </c>
      <c r="AT15" s="310">
        <v>62786.593273397244</v>
      </c>
      <c r="AU15" s="310">
        <v>72354.089229371442</v>
      </c>
      <c r="AV15" s="310">
        <v>88041.534151670989</v>
      </c>
      <c r="AW15" s="310">
        <v>145731.71808428119</v>
      </c>
    </row>
    <row r="16" spans="1:1024" ht="17.25" customHeight="1">
      <c r="A16" s="289"/>
      <c r="B16" s="293" t="s">
        <v>98</v>
      </c>
      <c r="C16" s="313"/>
      <c r="D16" s="313"/>
      <c r="E16" s="313"/>
      <c r="F16" s="313"/>
      <c r="G16" s="313"/>
      <c r="H16" s="313"/>
      <c r="I16" s="310"/>
      <c r="J16" s="310"/>
      <c r="K16" s="310"/>
      <c r="L16" s="310"/>
      <c r="M16" s="310"/>
      <c r="N16" s="310"/>
      <c r="O16" s="310"/>
      <c r="P16" s="310"/>
      <c r="Q16" s="310"/>
      <c r="R16" s="310"/>
      <c r="S16" s="310"/>
      <c r="T16" s="310"/>
      <c r="U16" s="310"/>
      <c r="V16" s="310"/>
      <c r="W16" s="310"/>
      <c r="X16" s="310"/>
      <c r="Y16" s="310"/>
      <c r="Z16" s="308"/>
      <c r="AA16" s="310"/>
      <c r="AB16" s="310"/>
      <c r="AC16" s="310"/>
      <c r="AD16" s="310"/>
      <c r="AE16" s="310"/>
      <c r="AF16" s="310"/>
      <c r="AG16" s="310"/>
      <c r="AH16" s="310"/>
      <c r="AI16" s="310"/>
      <c r="AJ16" s="310"/>
      <c r="AK16" s="310"/>
      <c r="AL16" s="310"/>
      <c r="AM16" s="310"/>
      <c r="AN16" s="310"/>
      <c r="AO16" s="310"/>
      <c r="AP16" s="310"/>
      <c r="AQ16" s="310"/>
      <c r="AR16" s="310"/>
      <c r="AS16" s="310"/>
      <c r="AT16" s="310"/>
      <c r="AU16" s="310"/>
      <c r="AV16" s="310"/>
      <c r="AW16" s="310"/>
    </row>
    <row r="17" spans="1:49">
      <c r="A17" s="289"/>
      <c r="B17" s="289" t="s">
        <v>99</v>
      </c>
      <c r="C17" s="310">
        <v>339.93066674936392</v>
      </c>
      <c r="D17" s="310">
        <v>516.13831112883281</v>
      </c>
      <c r="E17" s="310">
        <v>807.35971870353183</v>
      </c>
      <c r="F17" s="310">
        <v>997.03867140765976</v>
      </c>
      <c r="G17" s="310">
        <v>1259.9135565535673</v>
      </c>
      <c r="H17" s="310">
        <v>1688.618984740702</v>
      </c>
      <c r="I17" s="310">
        <v>1783.0942825570542</v>
      </c>
      <c r="J17" s="310">
        <v>2602.4621343242793</v>
      </c>
      <c r="K17" s="310">
        <v>2757.6042882595002</v>
      </c>
      <c r="L17" s="310">
        <v>3201.9117735459995</v>
      </c>
      <c r="M17" s="310">
        <v>3353.0022925579997</v>
      </c>
      <c r="N17" s="310">
        <v>4202.555811351609</v>
      </c>
      <c r="O17" s="310">
        <v>5088.1335883619176</v>
      </c>
      <c r="P17" s="310">
        <v>6243.9809131590418</v>
      </c>
      <c r="Q17" s="310">
        <v>6753.9807062001719</v>
      </c>
      <c r="R17" s="310">
        <v>7631.1640100256654</v>
      </c>
      <c r="S17" s="310">
        <v>10530.805835874529</v>
      </c>
      <c r="T17" s="310">
        <v>16680.874571031745</v>
      </c>
      <c r="U17" s="310">
        <v>18566.178120105928</v>
      </c>
      <c r="V17" s="310">
        <v>24481.997921108337</v>
      </c>
      <c r="W17" s="310">
        <v>33705.393084905721</v>
      </c>
      <c r="X17" s="310">
        <v>36837.217442351728</v>
      </c>
      <c r="Y17" s="310">
        <v>78278.096273942589</v>
      </c>
      <c r="Z17" s="308"/>
      <c r="AA17" s="313">
        <v>11.679634783538125</v>
      </c>
      <c r="AB17" s="313">
        <v>21.010943408720678</v>
      </c>
      <c r="AC17" s="313">
        <v>35.066622181993893</v>
      </c>
      <c r="AD17" s="313">
        <v>59.161955221453269</v>
      </c>
      <c r="AE17" s="313">
        <v>83.157173475863829</v>
      </c>
      <c r="AF17" s="313">
        <v>101.72167522595632</v>
      </c>
      <c r="AG17" s="310">
        <v>172.65441123109116</v>
      </c>
      <c r="AH17" s="310">
        <v>166.61511573000001</v>
      </c>
      <c r="AI17" s="310">
        <v>188.22160082999997</v>
      </c>
      <c r="AJ17" s="310">
        <v>216.47173004999999</v>
      </c>
      <c r="AK17" s="310">
        <v>327.79868419000002</v>
      </c>
      <c r="AL17" s="310">
        <v>400.76744769053084</v>
      </c>
      <c r="AM17" s="310">
        <v>508.70970264105307</v>
      </c>
      <c r="AN17" s="310">
        <v>654.81372466620473</v>
      </c>
      <c r="AO17" s="310">
        <v>825.5606716782454</v>
      </c>
      <c r="AP17" s="310">
        <v>1270.1951445339409</v>
      </c>
      <c r="AQ17" s="310">
        <v>1788.6279720498696</v>
      </c>
      <c r="AR17" s="310">
        <v>2222.5131641813987</v>
      </c>
      <c r="AS17" s="310">
        <v>2429.8622489825593</v>
      </c>
      <c r="AT17" s="310">
        <v>2828.6621245217689</v>
      </c>
      <c r="AU17" s="310">
        <v>3083.1461844705</v>
      </c>
      <c r="AV17" s="310">
        <v>3580.077764894887</v>
      </c>
      <c r="AW17" s="310">
        <v>5593.4537606078802</v>
      </c>
    </row>
    <row r="18" spans="1:49" ht="17.25" customHeight="1">
      <c r="A18" s="289"/>
      <c r="B18" s="293" t="s">
        <v>100</v>
      </c>
      <c r="C18" s="313"/>
      <c r="D18" s="313"/>
      <c r="E18" s="313"/>
      <c r="F18" s="313"/>
      <c r="G18" s="313"/>
      <c r="H18" s="313"/>
      <c r="I18" s="310"/>
      <c r="J18" s="310"/>
      <c r="K18" s="310"/>
      <c r="L18" s="310"/>
      <c r="M18" s="310"/>
      <c r="N18" s="310"/>
      <c r="O18" s="310"/>
      <c r="P18" s="310"/>
      <c r="Q18" s="310"/>
      <c r="R18" s="310"/>
      <c r="S18" s="310"/>
      <c r="T18" s="310"/>
      <c r="U18" s="310"/>
      <c r="V18" s="310"/>
      <c r="W18" s="310"/>
      <c r="X18" s="310"/>
      <c r="Y18" s="310"/>
      <c r="Z18" s="308"/>
      <c r="AA18" s="310"/>
      <c r="AB18" s="310"/>
      <c r="AC18" s="310"/>
      <c r="AD18" s="310"/>
      <c r="AE18" s="310"/>
      <c r="AF18" s="310"/>
      <c r="AG18" s="310"/>
      <c r="AH18" s="310"/>
      <c r="AI18" s="310"/>
      <c r="AJ18" s="310"/>
      <c r="AK18" s="310"/>
      <c r="AL18" s="310"/>
      <c r="AM18" s="310"/>
      <c r="AN18" s="310"/>
      <c r="AO18" s="310"/>
      <c r="AP18" s="310"/>
      <c r="AQ18" s="310"/>
      <c r="AR18" s="310"/>
      <c r="AS18" s="310"/>
      <c r="AT18" s="310"/>
      <c r="AU18" s="310"/>
      <c r="AV18" s="310"/>
      <c r="AW18" s="310"/>
    </row>
    <row r="19" spans="1:49">
      <c r="A19" s="289"/>
      <c r="B19" s="289" t="s">
        <v>101</v>
      </c>
      <c r="C19" s="310">
        <v>0.50666063509342096</v>
      </c>
      <c r="D19" s="310">
        <v>0.78228495302482015</v>
      </c>
      <c r="E19" s="310">
        <v>1.1340325258003023</v>
      </c>
      <c r="F19" s="310">
        <v>1.4209015654023498</v>
      </c>
      <c r="G19" s="310">
        <v>1.5712931437569042</v>
      </c>
      <c r="H19" s="310">
        <v>1.7305972052133796</v>
      </c>
      <c r="I19" s="310">
        <v>1.912499873786186</v>
      </c>
      <c r="J19" s="310">
        <v>2.0799616531812504</v>
      </c>
      <c r="K19" s="310">
        <v>2.2971453999999998</v>
      </c>
      <c r="L19" s="316">
        <v>0.39328377000000003</v>
      </c>
      <c r="M19" s="316">
        <v>0</v>
      </c>
      <c r="N19" s="316">
        <v>0.10161199999999999</v>
      </c>
      <c r="O19" s="316">
        <v>0.20264699999999999</v>
      </c>
      <c r="P19" s="316">
        <v>0</v>
      </c>
      <c r="Q19" s="316">
        <v>0</v>
      </c>
      <c r="R19" s="316">
        <v>7.0000000000000007E-2</v>
      </c>
      <c r="S19" s="316">
        <v>0</v>
      </c>
      <c r="T19" s="316">
        <v>0</v>
      </c>
      <c r="U19" s="316">
        <v>0</v>
      </c>
      <c r="V19" s="316">
        <v>0</v>
      </c>
      <c r="W19" s="316">
        <v>0</v>
      </c>
      <c r="X19" s="316">
        <v>0</v>
      </c>
      <c r="Y19" s="316">
        <v>0</v>
      </c>
      <c r="Z19" s="308"/>
      <c r="AA19" s="313">
        <v>6.4140818713741883</v>
      </c>
      <c r="AB19" s="313">
        <v>13.295035390659585</v>
      </c>
      <c r="AC19" s="313">
        <v>72.172337011379483</v>
      </c>
      <c r="AD19" s="313">
        <v>155.92371216999999</v>
      </c>
      <c r="AE19" s="313">
        <v>243.41379196</v>
      </c>
      <c r="AF19" s="313">
        <v>322.84635843999996</v>
      </c>
      <c r="AG19" s="310">
        <v>436.26232933200004</v>
      </c>
      <c r="AH19" s="310">
        <v>494.68270286000006</v>
      </c>
      <c r="AI19" s="310">
        <v>594.63729274000002</v>
      </c>
      <c r="AJ19" s="310">
        <v>1586.3029872900001</v>
      </c>
      <c r="AK19" s="310">
        <v>1377.2862428499998</v>
      </c>
      <c r="AL19" s="310">
        <v>1249.2599421229997</v>
      </c>
      <c r="AM19" s="310">
        <v>1659.0170718459999</v>
      </c>
      <c r="AN19" s="310">
        <v>1912.1881167179999</v>
      </c>
      <c r="AO19" s="310">
        <v>2256.8408641888004</v>
      </c>
      <c r="AP19" s="310">
        <v>3138.5725858177998</v>
      </c>
      <c r="AQ19" s="310">
        <v>5507.3319673270998</v>
      </c>
      <c r="AR19" s="312">
        <v>5919.7867141480001</v>
      </c>
      <c r="AS19" s="312">
        <v>6672.1119999999992</v>
      </c>
      <c r="AT19" s="312">
        <v>11172.048646305162</v>
      </c>
      <c r="AU19" s="312">
        <v>42142.254000000001</v>
      </c>
      <c r="AV19" s="312">
        <v>26912.212</v>
      </c>
      <c r="AW19" s="312">
        <v>14428.691999999999</v>
      </c>
    </row>
    <row r="20" spans="1:49" ht="17.25" customHeight="1">
      <c r="A20" s="289"/>
      <c r="B20" s="293" t="s">
        <v>102</v>
      </c>
      <c r="C20" s="313"/>
      <c r="D20" s="313"/>
      <c r="E20" s="313"/>
      <c r="F20" s="313"/>
      <c r="G20" s="313"/>
      <c r="H20" s="313"/>
      <c r="I20" s="310"/>
      <c r="J20" s="310"/>
      <c r="K20" s="310"/>
      <c r="L20" s="310"/>
      <c r="M20" s="310"/>
      <c r="N20" s="310"/>
      <c r="O20" s="310"/>
      <c r="P20" s="310"/>
      <c r="Q20" s="310"/>
      <c r="R20" s="310"/>
      <c r="S20" s="307"/>
      <c r="T20" s="307"/>
      <c r="U20" s="307"/>
      <c r="V20" s="307"/>
      <c r="W20" s="307"/>
      <c r="X20" s="307"/>
      <c r="Y20" s="307"/>
      <c r="Z20" s="308"/>
      <c r="AA20" s="313"/>
      <c r="AB20" s="313"/>
      <c r="AC20" s="313"/>
      <c r="AD20" s="313"/>
      <c r="AE20" s="313"/>
      <c r="AF20" s="313"/>
      <c r="AG20" s="310"/>
      <c r="AH20" s="310"/>
      <c r="AI20" s="310"/>
      <c r="AJ20" s="310"/>
      <c r="AK20" s="310"/>
      <c r="AL20" s="310"/>
      <c r="AM20" s="310"/>
      <c r="AN20" s="310"/>
      <c r="AO20" s="310"/>
      <c r="AP20" s="310"/>
      <c r="AQ20" s="307"/>
      <c r="AR20" s="307"/>
      <c r="AS20" s="307"/>
      <c r="AT20" s="307"/>
      <c r="AU20" s="307"/>
      <c r="AV20" s="307"/>
      <c r="AW20" s="307"/>
    </row>
    <row r="21" spans="1:49" ht="13.5" thickBot="1">
      <c r="A21" s="294"/>
      <c r="B21" s="294" t="s">
        <v>103</v>
      </c>
      <c r="C21" s="314">
        <v>84.339000036235745</v>
      </c>
      <c r="D21" s="314">
        <v>113.97951470096069</v>
      </c>
      <c r="E21" s="314">
        <v>180.54835966905361</v>
      </c>
      <c r="F21" s="314">
        <v>311.21255662391059</v>
      </c>
      <c r="G21" s="314">
        <v>460.46649294292058</v>
      </c>
      <c r="H21" s="314">
        <v>589.98092191615365</v>
      </c>
      <c r="I21" s="314">
        <v>641.36578930100882</v>
      </c>
      <c r="J21" s="314">
        <v>791.51607616425883</v>
      </c>
      <c r="K21" s="314">
        <v>1045.66224777</v>
      </c>
      <c r="L21" s="314">
        <v>1225.69274546</v>
      </c>
      <c r="M21" s="314">
        <v>1155.81707753</v>
      </c>
      <c r="N21" s="314">
        <v>1269.5701054151268</v>
      </c>
      <c r="O21" s="314">
        <v>1380.8386292687505</v>
      </c>
      <c r="P21" s="314">
        <v>1553.6349598456723</v>
      </c>
      <c r="Q21" s="314">
        <v>1673.6807711939814</v>
      </c>
      <c r="R21" s="314">
        <v>1829.4612340584629</v>
      </c>
      <c r="S21" s="314">
        <v>2268.0481015870414</v>
      </c>
      <c r="T21" s="315">
        <v>3227.4118151300877</v>
      </c>
      <c r="U21" s="315">
        <v>3743.6523697874168</v>
      </c>
      <c r="V21" s="315">
        <v>3422.5121860944168</v>
      </c>
      <c r="W21" s="315">
        <v>4547.36668669141</v>
      </c>
      <c r="X21" s="315">
        <v>5299.1014953068807</v>
      </c>
      <c r="Y21" s="315">
        <v>11054.996704058958</v>
      </c>
      <c r="Z21" s="318"/>
      <c r="AA21" s="314">
        <v>500.33170286747088</v>
      </c>
      <c r="AB21" s="314">
        <v>181.16421537586118</v>
      </c>
      <c r="AC21" s="314">
        <v>209.4619294852601</v>
      </c>
      <c r="AD21" s="314">
        <v>254.94967792447568</v>
      </c>
      <c r="AE21" s="314">
        <v>266.67079840168878</v>
      </c>
      <c r="AF21" s="314">
        <v>204.57739171314785</v>
      </c>
      <c r="AG21" s="314">
        <v>189.85002472090531</v>
      </c>
      <c r="AH21" s="314">
        <v>190.37643430999998</v>
      </c>
      <c r="AI21" s="314">
        <v>174.54217603436416</v>
      </c>
      <c r="AJ21" s="314">
        <v>182.5546448255746</v>
      </c>
      <c r="AK21" s="314">
        <v>202.92925334700101</v>
      </c>
      <c r="AL21" s="314">
        <v>326.77860939747575</v>
      </c>
      <c r="AM21" s="314">
        <v>1164.3010378674833</v>
      </c>
      <c r="AN21" s="314">
        <v>1373.3863416341896</v>
      </c>
      <c r="AO21" s="314">
        <v>1597.3960266927977</v>
      </c>
      <c r="AP21" s="314">
        <v>2097.5800608067775</v>
      </c>
      <c r="AQ21" s="314">
        <v>2949.9966076813698</v>
      </c>
      <c r="AR21" s="314">
        <v>3277.28244385055</v>
      </c>
      <c r="AS21" s="314">
        <v>2840.0421142640512</v>
      </c>
      <c r="AT21" s="314">
        <v>841.31105587325919</v>
      </c>
      <c r="AU21" s="314">
        <v>1027.4078245503958</v>
      </c>
      <c r="AV21" s="314">
        <v>1016.2309421066875</v>
      </c>
      <c r="AW21" s="314">
        <v>1584.962696419351</v>
      </c>
    </row>
    <row r="22" spans="1:49" ht="16.5" customHeight="1">
      <c r="A22" s="283" t="s">
        <v>63</v>
      </c>
      <c r="B22" s="277"/>
      <c r="C22" s="277"/>
      <c r="D22" s="277"/>
      <c r="E22" s="277"/>
      <c r="F22" s="277"/>
      <c r="G22" s="277"/>
      <c r="H22" s="277"/>
      <c r="I22" s="277"/>
      <c r="J22" s="277"/>
      <c r="K22" s="277"/>
      <c r="L22" s="277"/>
      <c r="M22" s="277"/>
      <c r="N22" s="277"/>
      <c r="O22" s="277"/>
      <c r="P22" s="277"/>
      <c r="Q22" s="277"/>
      <c r="R22" s="277"/>
      <c r="S22" s="277"/>
      <c r="T22" s="277"/>
      <c r="U22" s="277"/>
      <c r="V22" s="277"/>
      <c r="W22" s="277"/>
      <c r="X22" s="277"/>
      <c r="Y22" s="277"/>
      <c r="Z22" s="278"/>
      <c r="AA22" s="277"/>
      <c r="AB22" s="277"/>
      <c r="AC22" s="277"/>
      <c r="AD22" s="277"/>
      <c r="AE22" s="277"/>
      <c r="AF22" s="277"/>
      <c r="AG22" s="277"/>
      <c r="AH22" s="277"/>
      <c r="AI22" s="277"/>
      <c r="AJ22" s="277"/>
      <c r="AK22" s="277"/>
      <c r="AL22" s="277"/>
      <c r="AM22" s="277"/>
      <c r="AN22" s="277"/>
      <c r="AO22" s="277"/>
      <c r="AP22" s="277"/>
      <c r="AQ22" s="277"/>
      <c r="AR22" s="277"/>
      <c r="AS22" s="277"/>
      <c r="AT22" s="277"/>
      <c r="AU22" s="277"/>
      <c r="AV22" s="277"/>
      <c r="AW22" s="277"/>
    </row>
    <row r="23" spans="1:49">
      <c r="A23" s="284" t="s">
        <v>64</v>
      </c>
      <c r="B23" s="277"/>
      <c r="C23" s="277"/>
      <c r="D23" s="277"/>
      <c r="E23" s="277"/>
      <c r="F23" s="277"/>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77"/>
      <c r="AI23" s="277"/>
      <c r="AJ23" s="277"/>
      <c r="AK23" s="277"/>
      <c r="AL23" s="277"/>
      <c r="AM23" s="277"/>
      <c r="AN23" s="277"/>
      <c r="AO23" s="277"/>
      <c r="AP23" s="277"/>
      <c r="AQ23" s="277"/>
      <c r="AR23" s="277"/>
      <c r="AS23" s="277"/>
      <c r="AT23" s="277"/>
      <c r="AU23" s="277"/>
      <c r="AV23" s="277"/>
      <c r="AW23" s="277"/>
    </row>
    <row r="24" spans="1:49">
      <c r="A24" s="283" t="s">
        <v>65</v>
      </c>
      <c r="B24" s="277"/>
      <c r="C24" s="277"/>
      <c r="D24" s="277"/>
      <c r="E24" s="277"/>
      <c r="F24" s="277"/>
      <c r="G24" s="277"/>
      <c r="H24" s="277"/>
      <c r="I24" s="277"/>
      <c r="J24" s="277"/>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7"/>
      <c r="AL24" s="277"/>
      <c r="AM24" s="277"/>
      <c r="AN24" s="277"/>
      <c r="AO24" s="277"/>
      <c r="AP24" s="277"/>
      <c r="AQ24" s="277"/>
      <c r="AR24" s="277"/>
      <c r="AS24" s="277"/>
      <c r="AT24" s="277"/>
      <c r="AU24" s="277"/>
      <c r="AV24" s="277"/>
      <c r="AW24" s="277"/>
    </row>
    <row r="25" spans="1:49">
      <c r="A25" s="284" t="s">
        <v>150</v>
      </c>
      <c r="B25" s="277"/>
      <c r="C25" s="277"/>
      <c r="D25" s="277"/>
      <c r="E25" s="277"/>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7"/>
      <c r="AL25" s="277"/>
      <c r="AM25" s="277"/>
      <c r="AN25" s="277"/>
      <c r="AO25" s="277"/>
      <c r="AP25" s="277"/>
      <c r="AQ25" s="277"/>
      <c r="AR25" s="277"/>
      <c r="AS25" s="277"/>
      <c r="AT25" s="277"/>
      <c r="AU25" s="277"/>
      <c r="AV25" s="277"/>
      <c r="AW25" s="277"/>
    </row>
    <row r="26" spans="1:49">
      <c r="A26" s="319" t="s">
        <v>151</v>
      </c>
      <c r="B26" s="283"/>
      <c r="C26" s="283"/>
      <c r="D26" s="283"/>
      <c r="E26" s="283"/>
      <c r="F26" s="283"/>
      <c r="G26" s="277"/>
      <c r="H26" s="277"/>
      <c r="I26" s="277"/>
      <c r="J26" s="277"/>
      <c r="K26" s="277"/>
      <c r="L26" s="277"/>
      <c r="M26" s="277"/>
      <c r="N26" s="277"/>
      <c r="O26" s="277"/>
      <c r="P26" s="277"/>
      <c r="Q26" s="277"/>
      <c r="R26" s="277"/>
      <c r="S26" s="277"/>
      <c r="T26" s="277"/>
      <c r="U26" s="277"/>
      <c r="V26" s="277"/>
      <c r="W26" s="277"/>
      <c r="X26" s="277"/>
      <c r="Y26" s="277"/>
      <c r="Z26" s="277"/>
      <c r="AA26" s="277"/>
      <c r="AB26" s="277"/>
      <c r="AC26" s="277"/>
      <c r="AD26" s="277"/>
      <c r="AE26" s="277"/>
      <c r="AF26" s="277"/>
      <c r="AG26" s="277"/>
      <c r="AH26" s="277"/>
      <c r="AI26" s="277"/>
      <c r="AJ26" s="277"/>
      <c r="AK26" s="277"/>
      <c r="AL26" s="277"/>
      <c r="AM26" s="277"/>
      <c r="AN26" s="277"/>
      <c r="AO26" s="277"/>
      <c r="AP26" s="277"/>
      <c r="AQ26" s="277"/>
      <c r="AR26" s="277"/>
      <c r="AS26" s="277"/>
      <c r="AT26" s="277"/>
      <c r="AU26" s="277"/>
      <c r="AV26" s="277"/>
      <c r="AW26" s="277"/>
    </row>
    <row r="27" spans="1:49">
      <c r="A27" s="320" t="s">
        <v>152</v>
      </c>
      <c r="B27" s="277"/>
      <c r="C27" s="277"/>
      <c r="D27" s="277"/>
      <c r="E27" s="277"/>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77"/>
      <c r="AH27" s="277"/>
      <c r="AI27" s="277"/>
      <c r="AJ27" s="277"/>
      <c r="AK27" s="277"/>
      <c r="AL27" s="277"/>
      <c r="AM27" s="277"/>
      <c r="AN27" s="277"/>
      <c r="AO27" s="277"/>
      <c r="AP27" s="277"/>
      <c r="AQ27" s="301"/>
      <c r="AR27" s="277"/>
      <c r="AS27" s="277"/>
      <c r="AT27" s="277"/>
      <c r="AU27" s="277"/>
      <c r="AV27" s="277"/>
      <c r="AW27" s="277"/>
    </row>
    <row r="28" spans="1:49">
      <c r="A28"/>
      <c r="B28"/>
      <c r="C28"/>
      <c r="D28"/>
      <c r="E28"/>
      <c r="F28"/>
      <c r="G28"/>
      <c r="H28"/>
      <c r="I28"/>
      <c r="J28"/>
      <c r="K28"/>
      <c r="L28"/>
      <c r="M28"/>
      <c r="N28"/>
      <c r="O28"/>
      <c r="P28"/>
      <c r="Q28"/>
      <c r="R28"/>
      <c r="S28"/>
      <c r="T28"/>
      <c r="U28"/>
      <c r="V28"/>
      <c r="W28"/>
      <c r="X28"/>
      <c r="Y28"/>
      <c r="Z28"/>
      <c r="AA28"/>
      <c r="AB28"/>
      <c r="AC28"/>
      <c r="AD28"/>
      <c r="AE28"/>
      <c r="AF28"/>
      <c r="AG28"/>
      <c r="AH28"/>
      <c r="AI28"/>
      <c r="AJ28"/>
      <c r="AK28"/>
    </row>
    <row r="29" spans="1:49">
      <c r="A29"/>
      <c r="B29"/>
      <c r="C29"/>
      <c r="D29"/>
      <c r="E29"/>
      <c r="F29"/>
      <c r="G29"/>
      <c r="H29"/>
      <c r="I29"/>
      <c r="J29"/>
      <c r="K29"/>
      <c r="L29"/>
      <c r="M29"/>
      <c r="N29"/>
      <c r="O29"/>
      <c r="P29"/>
      <c r="Q29"/>
      <c r="R29"/>
      <c r="S29"/>
      <c r="T29"/>
      <c r="U29"/>
      <c r="V29"/>
      <c r="W29"/>
      <c r="X29"/>
      <c r="Y29"/>
      <c r="Z29"/>
      <c r="AA29"/>
      <c r="AB29"/>
      <c r="AC29"/>
      <c r="AD29"/>
      <c r="AE29"/>
      <c r="AF29"/>
      <c r="AG29"/>
      <c r="AH29"/>
      <c r="AI29"/>
      <c r="AJ29"/>
      <c r="AK29"/>
    </row>
    <row r="30" spans="1:49" ht="13.5" thickBot="1">
      <c r="A30" s="125" t="s">
        <v>60</v>
      </c>
      <c r="B30" s="122"/>
      <c r="C30" s="219">
        <v>171494.21004634799</v>
      </c>
      <c r="D30" s="219">
        <v>247266.20747870867</v>
      </c>
      <c r="E30" s="219">
        <v>362109.64762603689</v>
      </c>
      <c r="F30" s="219">
        <v>472171.77530730964</v>
      </c>
      <c r="G30" s="219">
        <v>582852.79881681316</v>
      </c>
      <c r="H30" s="219">
        <v>680275.84730718657</v>
      </c>
      <c r="I30" s="219">
        <v>795757.10882502364</v>
      </c>
      <c r="J30" s="219">
        <v>887714.41379010107</v>
      </c>
      <c r="K30" s="219">
        <v>1002756.4963476454</v>
      </c>
      <c r="L30" s="219">
        <v>1006372.4816054638</v>
      </c>
      <c r="M30" s="219">
        <v>1167664.4791552359</v>
      </c>
      <c r="N30" s="219">
        <v>1404927.614908345</v>
      </c>
      <c r="O30" s="219">
        <v>1581479.2508719489</v>
      </c>
      <c r="P30" s="219">
        <v>1823427.3151072618</v>
      </c>
      <c r="Q30" s="219">
        <v>2054897.8276525298</v>
      </c>
      <c r="R30" s="219">
        <v>2350941.3432847327</v>
      </c>
      <c r="S30" s="219">
        <v>2626559.7096333113</v>
      </c>
      <c r="T30" s="219">
        <v>3133704.2673649797</v>
      </c>
      <c r="U30" s="219">
        <v>3761165.5572783132</v>
      </c>
      <c r="V30" s="219">
        <v>4317809.8239261201</v>
      </c>
      <c r="W30" s="219">
        <v>5048567.9449645123</v>
      </c>
      <c r="X30" s="219">
        <v>7256141.7372158794</v>
      </c>
      <c r="Y30" s="219">
        <v>15011775.978536736</v>
      </c>
      <c r="Z30" s="122"/>
      <c r="AA30" s="219">
        <v>171494.21004634799</v>
      </c>
      <c r="AB30" s="219">
        <v>247266.20747870867</v>
      </c>
      <c r="AC30" s="219">
        <v>362109.64762603689</v>
      </c>
      <c r="AD30" s="219">
        <v>472171.77530730964</v>
      </c>
      <c r="AE30" s="219">
        <v>582852.79881681316</v>
      </c>
      <c r="AF30" s="219">
        <v>680275.84730718657</v>
      </c>
      <c r="AG30" s="219">
        <v>795757.10882502364</v>
      </c>
      <c r="AH30" s="219">
        <v>887714.41379010107</v>
      </c>
      <c r="AI30" s="219">
        <v>1002756.4963476454</v>
      </c>
      <c r="AJ30" s="219">
        <v>1006372.4816054638</v>
      </c>
      <c r="AK30" s="219">
        <v>1167664.4791552359</v>
      </c>
      <c r="AL30" s="219">
        <v>1404927.614908345</v>
      </c>
      <c r="AM30" s="219">
        <v>1581479.2508719489</v>
      </c>
      <c r="AN30" s="219">
        <v>1823427.3151072618</v>
      </c>
      <c r="AO30" s="219">
        <v>2054897.8276525298</v>
      </c>
      <c r="AP30" s="219">
        <v>2350941.3432847327</v>
      </c>
      <c r="AQ30" s="219">
        <v>2626559.7096333113</v>
      </c>
      <c r="AR30" s="219">
        <v>3133704.2673649797</v>
      </c>
      <c r="AS30" s="219">
        <v>3761165.5572783132</v>
      </c>
      <c r="AT30" s="219">
        <v>4317809.8239261201</v>
      </c>
      <c r="AU30" s="219">
        <v>5048567.9449645123</v>
      </c>
      <c r="AV30" s="219">
        <v>7256141.7372158794</v>
      </c>
      <c r="AW30" s="219">
        <v>15011775.978536736</v>
      </c>
    </row>
    <row r="31" spans="1:49">
      <c r="A31" s="125"/>
      <c r="B31" s="122"/>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row>
    <row r="32" spans="1:49" ht="13.5" thickBot="1">
      <c r="A32" s="129"/>
      <c r="B32" s="124"/>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9"/>
      <c r="AJ32" s="127"/>
      <c r="AK32" s="127"/>
      <c r="AL32" s="124"/>
      <c r="AM32" s="124"/>
      <c r="AN32" s="124"/>
      <c r="AO32" s="124"/>
      <c r="AP32" s="124"/>
      <c r="AQ32" s="124"/>
      <c r="AR32" s="124"/>
      <c r="AS32" s="124"/>
      <c r="AT32" s="124"/>
      <c r="AU32" s="124"/>
      <c r="AV32" s="124"/>
      <c r="AW32" s="127" t="s">
        <v>104</v>
      </c>
    </row>
    <row r="33" spans="1:49">
      <c r="A33" s="288" t="s">
        <v>89</v>
      </c>
      <c r="B33" s="289"/>
      <c r="C33" s="290"/>
      <c r="D33" s="291"/>
      <c r="E33" s="291"/>
      <c r="F33" s="291"/>
      <c r="G33" s="291"/>
      <c r="H33" s="291"/>
      <c r="I33" s="290"/>
      <c r="J33" s="290"/>
      <c r="K33" s="290"/>
      <c r="L33" s="290"/>
      <c r="M33" s="290"/>
      <c r="N33" s="290"/>
      <c r="O33" s="290"/>
      <c r="P33" s="289"/>
      <c r="Q33" s="289"/>
      <c r="R33" s="289"/>
      <c r="S33" s="299"/>
      <c r="T33" s="299"/>
      <c r="U33" s="299"/>
      <c r="V33" s="299"/>
      <c r="W33" s="299"/>
      <c r="X33" s="299"/>
      <c r="Y33" s="299"/>
      <c r="Z33" s="278"/>
      <c r="AA33" s="290"/>
      <c r="AB33" s="290"/>
      <c r="AC33" s="290"/>
      <c r="AD33" s="290"/>
      <c r="AE33" s="290"/>
      <c r="AF33" s="290"/>
      <c r="AG33" s="290"/>
      <c r="AH33" s="290"/>
      <c r="AI33" s="290"/>
      <c r="AJ33" s="290"/>
      <c r="AK33" s="290"/>
      <c r="AL33" s="290"/>
      <c r="AM33" s="290"/>
      <c r="AN33" s="289"/>
      <c r="AO33" s="289"/>
      <c r="AP33" s="277"/>
      <c r="AQ33" s="299"/>
      <c r="AR33" s="299"/>
      <c r="AS33" s="299"/>
      <c r="AT33" s="299"/>
      <c r="AU33" s="299"/>
      <c r="AV33" s="299"/>
      <c r="AW33" s="299"/>
    </row>
    <row r="34" spans="1:49">
      <c r="A34" s="292" t="s">
        <v>90</v>
      </c>
      <c r="B34" s="292"/>
      <c r="C34" s="276">
        <f>C7/C$30</f>
        <v>6.3637783079953441E-3</v>
      </c>
      <c r="D34" s="276">
        <f t="shared" ref="D34:AW34" si="0">D7/D$30</f>
        <v>6.6594375427427663E-3</v>
      </c>
      <c r="E34" s="276">
        <f t="shared" si="0"/>
        <v>7.0223792181911887E-3</v>
      </c>
      <c r="F34" s="276">
        <f t="shared" si="0"/>
        <v>7.9877535430316147E-3</v>
      </c>
      <c r="G34" s="276">
        <f t="shared" si="0"/>
        <v>8.2034685915350191E-3</v>
      </c>
      <c r="H34" s="276">
        <f t="shared" si="0"/>
        <v>8.8280998024092994E-3</v>
      </c>
      <c r="I34" s="276">
        <f t="shared" si="0"/>
        <v>9.35437402059912E-3</v>
      </c>
      <c r="J34" s="276">
        <f t="shared" si="0"/>
        <v>1.0821265538230112E-2</v>
      </c>
      <c r="K34" s="276">
        <f t="shared" si="0"/>
        <v>1.0477308046724807E-2</v>
      </c>
      <c r="L34" s="276">
        <f t="shared" si="0"/>
        <v>1.3153161053836722E-2</v>
      </c>
      <c r="M34" s="276">
        <f t="shared" si="0"/>
        <v>1.148352370151145E-2</v>
      </c>
      <c r="N34" s="276">
        <f t="shared" si="0"/>
        <v>1.2312754171281104E-2</v>
      </c>
      <c r="O34" s="276">
        <f t="shared" si="0"/>
        <v>1.0898557878810991E-2</v>
      </c>
      <c r="P34" s="276">
        <f t="shared" si="0"/>
        <v>1.1048130486912867E-2</v>
      </c>
      <c r="Q34" s="276">
        <f t="shared" si="0"/>
        <v>1.1297293126552964E-2</v>
      </c>
      <c r="R34" s="276">
        <f t="shared" si="0"/>
        <v>1.0586752348261574E-2</v>
      </c>
      <c r="S34" s="276">
        <f t="shared" si="0"/>
        <v>1.1157545937190101E-2</v>
      </c>
      <c r="T34" s="276">
        <f t="shared" si="0"/>
        <v>1.3932573435235912E-2</v>
      </c>
      <c r="U34" s="276">
        <f t="shared" si="0"/>
        <v>1.300597350283806E-2</v>
      </c>
      <c r="V34" s="276">
        <f t="shared" si="0"/>
        <v>1.4154171814782115E-2</v>
      </c>
      <c r="W34" s="276">
        <f t="shared" si="0"/>
        <v>1.5098719024737455E-2</v>
      </c>
      <c r="X34" s="276">
        <f t="shared" si="0"/>
        <v>1.2038499997349759E-2</v>
      </c>
      <c r="Y34" s="276">
        <f t="shared" si="0"/>
        <v>1.0973090684568034E-2</v>
      </c>
      <c r="Z34" s="276"/>
      <c r="AA34" s="276">
        <f t="shared" si="0"/>
        <v>7.0151619760166872E-2</v>
      </c>
      <c r="AB34" s="276">
        <f t="shared" si="0"/>
        <v>7.8138590385971193E-2</v>
      </c>
      <c r="AC34" s="276">
        <f t="shared" si="0"/>
        <v>8.3508987071085075E-2</v>
      </c>
      <c r="AD34" s="276">
        <f t="shared" si="0"/>
        <v>9.2534476789873643E-2</v>
      </c>
      <c r="AE34" s="276">
        <f t="shared" si="0"/>
        <v>9.4163344722248993E-2</v>
      </c>
      <c r="AF34" s="276">
        <f t="shared" si="0"/>
        <v>9.2890866067144556E-2</v>
      </c>
      <c r="AG34" s="276">
        <f t="shared" si="0"/>
        <v>9.4925943882473204E-2</v>
      </c>
      <c r="AH34" s="276">
        <f t="shared" si="0"/>
        <v>9.7451704947425055E-2</v>
      </c>
      <c r="AI34" s="276">
        <f t="shared" si="0"/>
        <v>0.10068229703986382</v>
      </c>
      <c r="AJ34" s="276">
        <f t="shared" si="0"/>
        <v>0.11823041020092273</v>
      </c>
      <c r="AK34" s="276">
        <f t="shared" si="0"/>
        <v>0.11355089537164129</v>
      </c>
      <c r="AL34" s="276">
        <f t="shared" si="0"/>
        <v>0.10768768094751319</v>
      </c>
      <c r="AM34" s="276">
        <f t="shared" si="0"/>
        <v>0.11045313837374199</v>
      </c>
      <c r="AN34" s="276">
        <f t="shared" si="0"/>
        <v>0.10729297360472749</v>
      </c>
      <c r="AO34" s="276">
        <f t="shared" si="0"/>
        <v>0.10647107457528172</v>
      </c>
      <c r="AP34" s="276">
        <f t="shared" si="0"/>
        <v>0.10544670468992755</v>
      </c>
      <c r="AQ34" s="276">
        <f t="shared" si="0"/>
        <v>0.1137627832406496</v>
      </c>
      <c r="AR34" s="276">
        <f t="shared" si="0"/>
        <v>0.10810204862495677</v>
      </c>
      <c r="AS34" s="276">
        <f t="shared" si="0"/>
        <v>0.10615216073538625</v>
      </c>
      <c r="AT34" s="276">
        <f t="shared" si="0"/>
        <v>0.11066940732509838</v>
      </c>
      <c r="AU34" s="276">
        <f t="shared" si="0"/>
        <v>0.11525136082519213</v>
      </c>
      <c r="AV34" s="276">
        <f t="shared" si="0"/>
        <v>9.719221527758054E-2</v>
      </c>
      <c r="AW34" s="276">
        <f t="shared" si="0"/>
        <v>7.3488871620407001E-2</v>
      </c>
    </row>
    <row r="35" spans="1:49" ht="23.1" customHeight="1">
      <c r="A35" s="289"/>
      <c r="B35" s="302" t="s">
        <v>91</v>
      </c>
      <c r="C35" s="276"/>
      <c r="D35" s="276"/>
      <c r="E35" s="276"/>
      <c r="F35" s="276"/>
      <c r="G35" s="276"/>
      <c r="H35" s="276"/>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76"/>
      <c r="AH35" s="276"/>
      <c r="AI35" s="276"/>
      <c r="AJ35" s="276"/>
      <c r="AK35" s="276"/>
      <c r="AL35" s="276"/>
      <c r="AM35" s="276"/>
      <c r="AN35" s="276"/>
      <c r="AO35" s="276"/>
      <c r="AP35" s="276"/>
      <c r="AQ35" s="276"/>
      <c r="AR35" s="276"/>
      <c r="AS35" s="276"/>
      <c r="AT35" s="276"/>
      <c r="AU35" s="276"/>
      <c r="AV35" s="276"/>
      <c r="AW35" s="276"/>
    </row>
    <row r="36" spans="1:49">
      <c r="A36" s="289"/>
      <c r="B36" s="292" t="s">
        <v>92</v>
      </c>
      <c r="C36" s="276">
        <f t="shared" ref="C36:AW36" si="1">C9/C$30</f>
        <v>2.7234687415275123E-3</v>
      </c>
      <c r="D36" s="276">
        <f t="shared" si="1"/>
        <v>2.8527523304911727E-3</v>
      </c>
      <c r="E36" s="276">
        <f t="shared" si="1"/>
        <v>3.0367345857544095E-3</v>
      </c>
      <c r="F36" s="276">
        <f t="shared" si="1"/>
        <v>3.247679927930301E-3</v>
      </c>
      <c r="G36" s="276">
        <f t="shared" si="1"/>
        <v>3.5706233931290651E-3</v>
      </c>
      <c r="H36" s="276">
        <f t="shared" si="1"/>
        <v>3.6983291012796988E-3</v>
      </c>
      <c r="I36" s="276">
        <f t="shared" si="1"/>
        <v>4.498688001751015E-3</v>
      </c>
      <c r="J36" s="276">
        <f t="shared" si="1"/>
        <v>4.754714723988313E-3</v>
      </c>
      <c r="K36" s="276">
        <f t="shared" si="1"/>
        <v>4.0974894841225018E-3</v>
      </c>
      <c r="L36" s="276">
        <f t="shared" si="1"/>
        <v>5.6908679912565955E-3</v>
      </c>
      <c r="M36" s="276">
        <f t="shared" si="1"/>
        <v>4.5709753253275259E-3</v>
      </c>
      <c r="N36" s="276">
        <f t="shared" si="1"/>
        <v>4.1619933181416121E-3</v>
      </c>
      <c r="O36" s="276">
        <f t="shared" si="1"/>
        <v>2.1660924620901531E-3</v>
      </c>
      <c r="P36" s="276">
        <f t="shared" si="1"/>
        <v>2.0223001111874554E-3</v>
      </c>
      <c r="Q36" s="276">
        <f t="shared" si="1"/>
        <v>2.4067359547535736E-3</v>
      </c>
      <c r="R36" s="276">
        <f t="shared" si="1"/>
        <v>2.1731872665595965E-3</v>
      </c>
      <c r="S36" s="276">
        <f t="shared" si="1"/>
        <v>1.8098894889550933E-3</v>
      </c>
      <c r="T36" s="276">
        <f t="shared" si="1"/>
        <v>2.7704338566026006E-3</v>
      </c>
      <c r="U36" s="276">
        <f t="shared" si="1"/>
        <v>2.4789466743073297E-3</v>
      </c>
      <c r="V36" s="276">
        <f t="shared" si="1"/>
        <v>2.3958501988547614E-3</v>
      </c>
      <c r="W36" s="276">
        <f t="shared" si="1"/>
        <v>2.2852173595643605E-3</v>
      </c>
      <c r="X36" s="276">
        <f t="shared" si="1"/>
        <v>1.9436078319158775E-3</v>
      </c>
      <c r="Y36" s="276">
        <f t="shared" si="1"/>
        <v>1.5287054654579296E-3</v>
      </c>
      <c r="Z36" s="276"/>
      <c r="AA36" s="276">
        <f t="shared" si="1"/>
        <v>2.7129108055655101E-2</v>
      </c>
      <c r="AB36" s="276">
        <f t="shared" si="1"/>
        <v>3.3176959063253131E-2</v>
      </c>
      <c r="AC36" s="276">
        <f t="shared" si="1"/>
        <v>3.5608939981055424E-2</v>
      </c>
      <c r="AD36" s="276">
        <f t="shared" si="1"/>
        <v>3.6272677901936605E-2</v>
      </c>
      <c r="AE36" s="276">
        <f t="shared" si="1"/>
        <v>3.4601037592555756E-2</v>
      </c>
      <c r="AF36" s="276">
        <f t="shared" si="1"/>
        <v>3.2187002764409237E-2</v>
      </c>
      <c r="AG36" s="276">
        <f t="shared" si="1"/>
        <v>3.3301475433683045E-2</v>
      </c>
      <c r="AH36" s="276">
        <f t="shared" si="1"/>
        <v>3.1990856313281107E-2</v>
      </c>
      <c r="AI36" s="276">
        <f t="shared" si="1"/>
        <v>3.5364779494341442E-2</v>
      </c>
      <c r="AJ36" s="276">
        <f t="shared" si="1"/>
        <v>4.1393517845898203E-2</v>
      </c>
      <c r="AK36" s="276">
        <f t="shared" si="1"/>
        <v>3.7760132197092774E-2</v>
      </c>
      <c r="AL36" s="276">
        <f t="shared" si="1"/>
        <v>3.5730332597477342E-2</v>
      </c>
      <c r="AM36" s="276">
        <f t="shared" si="1"/>
        <v>3.6100906647545901E-2</v>
      </c>
      <c r="AN36" s="276">
        <f t="shared" si="1"/>
        <v>3.4084896860784426E-2</v>
      </c>
      <c r="AO36" s="276">
        <f t="shared" si="1"/>
        <v>3.3274722680754688E-2</v>
      </c>
      <c r="AP36" s="276">
        <f t="shared" si="1"/>
        <v>3.2052632710222406E-2</v>
      </c>
      <c r="AQ36" s="276">
        <f t="shared" si="1"/>
        <v>3.2961742758220974E-2</v>
      </c>
      <c r="AR36" s="276">
        <f t="shared" si="1"/>
        <v>3.1137973020963491E-2</v>
      </c>
      <c r="AS36" s="276">
        <f t="shared" si="1"/>
        <v>3.0743026033414458E-2</v>
      </c>
      <c r="AT36" s="276">
        <f t="shared" si="1"/>
        <v>3.218455302853257E-2</v>
      </c>
      <c r="AU36" s="276">
        <f t="shared" si="1"/>
        <v>3.2532810449353272E-2</v>
      </c>
      <c r="AV36" s="276">
        <f t="shared" si="1"/>
        <v>3.2249570969449824E-2</v>
      </c>
      <c r="AW36" s="276">
        <f t="shared" si="1"/>
        <v>2.4916742987369865E-2</v>
      </c>
    </row>
    <row r="37" spans="1:49">
      <c r="A37" s="289"/>
      <c r="B37" s="293" t="s">
        <v>147</v>
      </c>
      <c r="C37" s="276"/>
      <c r="D37" s="276"/>
      <c r="E37" s="276"/>
      <c r="F37" s="276"/>
      <c r="G37" s="276"/>
      <c r="H37" s="276"/>
      <c r="I37" s="276"/>
      <c r="J37" s="276"/>
      <c r="K37" s="276"/>
      <c r="L37" s="276"/>
      <c r="M37" s="276"/>
      <c r="N37" s="276"/>
      <c r="O37" s="276"/>
      <c r="P37" s="276"/>
      <c r="Q37" s="276"/>
      <c r="R37" s="276"/>
      <c r="S37" s="276"/>
      <c r="T37" s="276"/>
      <c r="U37" s="276"/>
      <c r="V37" s="276"/>
      <c r="W37" s="276"/>
      <c r="X37" s="276"/>
      <c r="Y37" s="276"/>
      <c r="Z37" s="276"/>
      <c r="AA37" s="276"/>
      <c r="AB37" s="276"/>
      <c r="AC37" s="276"/>
      <c r="AD37" s="276"/>
      <c r="AE37" s="276"/>
      <c r="AF37" s="276"/>
      <c r="AG37" s="276"/>
      <c r="AH37" s="276"/>
      <c r="AI37" s="276"/>
      <c r="AJ37" s="276"/>
      <c r="AK37" s="276"/>
      <c r="AL37" s="276"/>
      <c r="AM37" s="276"/>
      <c r="AN37" s="276"/>
      <c r="AO37" s="276"/>
      <c r="AP37" s="276"/>
      <c r="AQ37" s="276"/>
      <c r="AR37" s="276"/>
      <c r="AS37" s="276"/>
      <c r="AT37" s="276"/>
      <c r="AU37" s="276"/>
      <c r="AV37" s="276"/>
      <c r="AW37" s="276"/>
    </row>
    <row r="38" spans="1:49">
      <c r="A38" s="289"/>
      <c r="B38" s="292" t="s">
        <v>93</v>
      </c>
      <c r="C38" s="276">
        <f t="shared" ref="C38:AW38" si="2">C11/C$30</f>
        <v>3.4158156666817433E-4</v>
      </c>
      <c r="D38" s="276">
        <f t="shared" si="2"/>
        <v>3.6440518707765528E-4</v>
      </c>
      <c r="E38" s="276">
        <f t="shared" si="2"/>
        <v>3.6326304323942035E-4</v>
      </c>
      <c r="F38" s="276">
        <f t="shared" si="2"/>
        <v>5.4535312561325108E-4</v>
      </c>
      <c r="G38" s="276">
        <f t="shared" si="2"/>
        <v>4.7282721035477287E-4</v>
      </c>
      <c r="H38" s="276">
        <f t="shared" si="2"/>
        <v>4.8301336962771328E-4</v>
      </c>
      <c r="I38" s="276">
        <f t="shared" si="2"/>
        <v>5.9525728001374274E-4</v>
      </c>
      <c r="J38" s="276">
        <f t="shared" si="2"/>
        <v>9.6410515990552365E-4</v>
      </c>
      <c r="K38" s="276">
        <f t="shared" si="2"/>
        <v>1.4409248595745449E-3</v>
      </c>
      <c r="L38" s="276">
        <f t="shared" si="2"/>
        <v>1.9453667552165022E-3</v>
      </c>
      <c r="M38" s="276">
        <f t="shared" si="2"/>
        <v>1.7982874942116323E-3</v>
      </c>
      <c r="N38" s="276">
        <f t="shared" si="2"/>
        <v>2.9641849006852663E-3</v>
      </c>
      <c r="O38" s="276">
        <f t="shared" si="2"/>
        <v>3.3720822912525037E-3</v>
      </c>
      <c r="P38" s="276">
        <f t="shared" si="2"/>
        <v>3.4285731090344146E-3</v>
      </c>
      <c r="Q38" s="276">
        <f t="shared" si="2"/>
        <v>3.5053275696357716E-3</v>
      </c>
      <c r="R38" s="276">
        <f t="shared" si="2"/>
        <v>3.3065538988878793E-3</v>
      </c>
      <c r="S38" s="276">
        <f t="shared" si="2"/>
        <v>3.3688145720242725E-3</v>
      </c>
      <c r="T38" s="276">
        <f t="shared" si="2"/>
        <v>3.4613367271974014E-3</v>
      </c>
      <c r="U38" s="276">
        <f t="shared" si="2"/>
        <v>3.1612003054697891E-3</v>
      </c>
      <c r="V38" s="276">
        <f t="shared" si="2"/>
        <v>3.478004114694603E-3</v>
      </c>
      <c r="W38" s="276">
        <f t="shared" si="2"/>
        <v>3.4114428751703995E-3</v>
      </c>
      <c r="X38" s="276">
        <f t="shared" si="2"/>
        <v>2.7588685176327191E-3</v>
      </c>
      <c r="Y38" s="276">
        <f t="shared" si="2"/>
        <v>2.238908053934046E-3</v>
      </c>
      <c r="Z38" s="276"/>
      <c r="AA38" s="276">
        <f t="shared" si="2"/>
        <v>1.7559098446606109E-3</v>
      </c>
      <c r="AB38" s="276">
        <f t="shared" si="2"/>
        <v>1.7463531815085657E-3</v>
      </c>
      <c r="AC38" s="276">
        <f t="shared" si="2"/>
        <v>1.7970060895533331E-3</v>
      </c>
      <c r="AD38" s="276">
        <f t="shared" si="2"/>
        <v>1.5951279199324308E-3</v>
      </c>
      <c r="AE38" s="276">
        <f t="shared" si="2"/>
        <v>1.6283730283563442E-3</v>
      </c>
      <c r="AF38" s="276">
        <f t="shared" si="2"/>
        <v>1.6365322897858798E-3</v>
      </c>
      <c r="AG38" s="276">
        <f t="shared" si="2"/>
        <v>1.5827203059534754E-3</v>
      </c>
      <c r="AH38" s="276">
        <f t="shared" si="2"/>
        <v>1.6048480890514106E-3</v>
      </c>
      <c r="AI38" s="276">
        <f t="shared" si="2"/>
        <v>1.0586113797651016E-3</v>
      </c>
      <c r="AJ38" s="276">
        <f t="shared" si="2"/>
        <v>1.5705801367112567E-3</v>
      </c>
      <c r="AK38" s="276">
        <f t="shared" si="2"/>
        <v>1.8667299193488756E-3</v>
      </c>
      <c r="AL38" s="276">
        <f t="shared" si="2"/>
        <v>1.0599898546672037E-3</v>
      </c>
      <c r="AM38" s="276">
        <f t="shared" si="2"/>
        <v>1.0759829306051176E-3</v>
      </c>
      <c r="AN38" s="276">
        <f t="shared" si="2"/>
        <v>1.0068022135885327E-3</v>
      </c>
      <c r="AO38" s="276">
        <f t="shared" si="2"/>
        <v>9.9666937425517345E-4</v>
      </c>
      <c r="AP38" s="276">
        <f t="shared" si="2"/>
        <v>9.9971692610763599E-4</v>
      </c>
      <c r="AQ38" s="276">
        <f t="shared" si="2"/>
        <v>1.1931815723243834E-3</v>
      </c>
      <c r="AR38" s="276">
        <f t="shared" si="2"/>
        <v>1.0413344132183971E-3</v>
      </c>
      <c r="AS38" s="276">
        <f t="shared" si="2"/>
        <v>1.0020705641462782E-3</v>
      </c>
      <c r="AT38" s="276">
        <f t="shared" si="2"/>
        <v>9.3369263210490603E-4</v>
      </c>
      <c r="AU38" s="276">
        <f t="shared" si="2"/>
        <v>9.0503641820990043E-4</v>
      </c>
      <c r="AV38" s="276">
        <f t="shared" si="2"/>
        <v>7.2678915405716279E-4</v>
      </c>
      <c r="AW38" s="276">
        <f t="shared" si="2"/>
        <v>5.8071772334665343E-4</v>
      </c>
    </row>
    <row r="39" spans="1:49">
      <c r="A39" s="289"/>
      <c r="B39" s="293" t="s">
        <v>94</v>
      </c>
      <c r="C39" s="276"/>
      <c r="D39" s="276"/>
      <c r="E39" s="276"/>
      <c r="F39" s="276"/>
      <c r="G39" s="276"/>
      <c r="H39" s="276"/>
      <c r="I39" s="276"/>
      <c r="J39" s="276"/>
      <c r="K39" s="276"/>
      <c r="L39" s="276"/>
      <c r="M39" s="276"/>
      <c r="N39" s="276"/>
      <c r="O39" s="276"/>
      <c r="P39" s="276"/>
      <c r="Q39" s="276"/>
      <c r="R39" s="276"/>
      <c r="S39" s="276"/>
      <c r="T39" s="276"/>
      <c r="U39" s="276"/>
      <c r="V39" s="276"/>
      <c r="W39" s="276"/>
      <c r="X39" s="276"/>
      <c r="Y39" s="276"/>
      <c r="Z39" s="276"/>
      <c r="AA39" s="276"/>
      <c r="AB39" s="276"/>
      <c r="AC39" s="276"/>
      <c r="AD39" s="276"/>
      <c r="AE39" s="276"/>
      <c r="AF39" s="276"/>
      <c r="AG39" s="276"/>
      <c r="AH39" s="276"/>
      <c r="AI39" s="276"/>
      <c r="AJ39" s="276"/>
      <c r="AK39" s="276"/>
      <c r="AL39" s="276"/>
      <c r="AM39" s="276"/>
      <c r="AN39" s="276"/>
      <c r="AO39" s="276"/>
      <c r="AP39" s="276"/>
      <c r="AQ39" s="276"/>
      <c r="AR39" s="276"/>
      <c r="AS39" s="276"/>
      <c r="AT39" s="276"/>
      <c r="AU39" s="276"/>
      <c r="AV39" s="276"/>
      <c r="AW39" s="276"/>
    </row>
    <row r="40" spans="1:49">
      <c r="A40" s="289"/>
      <c r="B40" s="289" t="s">
        <v>95</v>
      </c>
      <c r="C40" s="276">
        <f t="shared" ref="C40:AW40" si="3">C13/C$30</f>
        <v>7.2790613788217416E-4</v>
      </c>
      <c r="D40" s="276">
        <f t="shared" si="3"/>
        <v>7.9057152394370678E-4</v>
      </c>
      <c r="E40" s="276">
        <f t="shared" si="3"/>
        <v>7.9161138231104622E-4</v>
      </c>
      <c r="F40" s="276">
        <f t="shared" si="3"/>
        <v>1.3249517446829557E-3</v>
      </c>
      <c r="G40" s="276">
        <f t="shared" si="3"/>
        <v>1.1190548728488702E-3</v>
      </c>
      <c r="H40" s="276">
        <f t="shared" si="3"/>
        <v>1.2117770021985498E-3</v>
      </c>
      <c r="I40" s="276">
        <f t="shared" si="3"/>
        <v>1.1312925803182356E-3</v>
      </c>
      <c r="J40" s="276">
        <f t="shared" si="3"/>
        <v>1.1968282070377628E-3</v>
      </c>
      <c r="K40" s="276">
        <f t="shared" si="3"/>
        <v>1.0589716933712228E-3</v>
      </c>
      <c r="L40" s="276">
        <f t="shared" si="3"/>
        <v>1.0359188531634629E-3</v>
      </c>
      <c r="M40" s="276">
        <f t="shared" si="3"/>
        <v>1.1044642026425153E-3</v>
      </c>
      <c r="N40" s="276">
        <f t="shared" si="3"/>
        <v>1.1595884234026957E-3</v>
      </c>
      <c r="O40" s="276">
        <f t="shared" si="3"/>
        <v>9.0752623010963867E-4</v>
      </c>
      <c r="P40" s="276">
        <f t="shared" si="3"/>
        <v>7.8954071176879162E-4</v>
      </c>
      <c r="Q40" s="276">
        <f t="shared" si="3"/>
        <v>7.7222639177607728E-4</v>
      </c>
      <c r="R40" s="276">
        <f t="shared" si="3"/>
        <v>6.1634083151559374E-4</v>
      </c>
      <c r="S40" s="276">
        <f t="shared" si="3"/>
        <v>6.7316203842293307E-4</v>
      </c>
      <c r="T40" s="276">
        <f t="shared" si="3"/>
        <v>7.3498976705223338E-4</v>
      </c>
      <c r="U40" s="276">
        <f t="shared" si="3"/>
        <v>9.3089468406240908E-4</v>
      </c>
      <c r="V40" s="276">
        <f t="shared" si="3"/>
        <v>1.4440194117287277E-3</v>
      </c>
      <c r="W40" s="276">
        <f t="shared" si="3"/>
        <v>1.4403748803889557E-3</v>
      </c>
      <c r="X40" s="276">
        <f t="shared" si="3"/>
        <v>1.1932488398813754E-3</v>
      </c>
      <c r="Y40" s="276">
        <f t="shared" si="3"/>
        <v>9.5605309118812249E-4</v>
      </c>
      <c r="Z40" s="276"/>
      <c r="AA40" s="276">
        <f t="shared" si="3"/>
        <v>3.021863923154856E-2</v>
      </c>
      <c r="AB40" s="276">
        <f t="shared" si="3"/>
        <v>3.326543451412893E-2</v>
      </c>
      <c r="AC40" s="276">
        <f t="shared" si="3"/>
        <v>3.5773525491560446E-2</v>
      </c>
      <c r="AD40" s="276">
        <f t="shared" si="3"/>
        <v>4.2157839234741666E-2</v>
      </c>
      <c r="AE40" s="276">
        <f t="shared" si="3"/>
        <v>4.4828338691816523E-2</v>
      </c>
      <c r="AF40" s="276">
        <f t="shared" si="3"/>
        <v>4.6163682476256067E-2</v>
      </c>
      <c r="AG40" s="276">
        <f t="shared" si="3"/>
        <v>4.6901443800369626E-2</v>
      </c>
      <c r="AH40" s="276">
        <f t="shared" si="3"/>
        <v>5.0056033840097706E-2</v>
      </c>
      <c r="AI40" s="276">
        <f t="shared" si="3"/>
        <v>5.1686700642437286E-2</v>
      </c>
      <c r="AJ40" s="276">
        <f t="shared" si="3"/>
        <v>6.179936253128003E-2</v>
      </c>
      <c r="AK40" s="276">
        <f t="shared" si="3"/>
        <v>6.0321894078954739E-2</v>
      </c>
      <c r="AL40" s="276">
        <f t="shared" si="3"/>
        <v>5.5956026265967226E-2</v>
      </c>
      <c r="AM40" s="276">
        <f t="shared" si="3"/>
        <v>5.7352671412582122E-2</v>
      </c>
      <c r="AN40" s="276">
        <f t="shared" si="3"/>
        <v>5.6549473559233163E-2</v>
      </c>
      <c r="AO40" s="276">
        <f t="shared" si="3"/>
        <v>5.6354882886519728E-2</v>
      </c>
      <c r="AP40" s="276">
        <f t="shared" si="3"/>
        <v>5.6175814515409477E-2</v>
      </c>
      <c r="AQ40" s="276">
        <f t="shared" si="3"/>
        <v>6.1057403372515077E-2</v>
      </c>
      <c r="AR40" s="276">
        <f t="shared" si="3"/>
        <v>5.83996897758065E-2</v>
      </c>
      <c r="AS40" s="276">
        <f t="shared" si="3"/>
        <v>5.7639858848487324E-2</v>
      </c>
      <c r="AT40" s="276">
        <f t="shared" si="3"/>
        <v>5.9572459899983721E-2</v>
      </c>
      <c r="AU40" s="276">
        <f t="shared" si="3"/>
        <v>5.8320337569522339E-2</v>
      </c>
      <c r="AV40" s="276">
        <f t="shared" si="3"/>
        <v>4.7740149581025737E-2</v>
      </c>
      <c r="AW40" s="276">
        <f t="shared" si="3"/>
        <v>3.6844240396317299E-2</v>
      </c>
    </row>
    <row r="41" spans="1:49">
      <c r="A41" s="289"/>
      <c r="B41" s="293" t="s">
        <v>96</v>
      </c>
      <c r="C41" s="276"/>
      <c r="D41" s="276"/>
      <c r="E41" s="276"/>
      <c r="F41" s="276"/>
      <c r="G41" s="276"/>
      <c r="H41" s="276"/>
      <c r="I41" s="276"/>
      <c r="J41" s="276"/>
      <c r="K41" s="276"/>
      <c r="L41" s="276"/>
      <c r="M41" s="276"/>
      <c r="N41" s="276"/>
      <c r="O41" s="276"/>
      <c r="P41" s="276"/>
      <c r="Q41" s="276"/>
      <c r="R41" s="276"/>
      <c r="S41" s="276"/>
      <c r="T41" s="276"/>
      <c r="U41" s="276"/>
      <c r="V41" s="276"/>
      <c r="W41" s="276"/>
      <c r="X41" s="276"/>
      <c r="Y41" s="276"/>
      <c r="Z41" s="276"/>
      <c r="AA41" s="276"/>
      <c r="AB41" s="276"/>
      <c r="AC41" s="276"/>
      <c r="AD41" s="276"/>
      <c r="AE41" s="276"/>
      <c r="AF41" s="276"/>
      <c r="AG41" s="276"/>
      <c r="AH41" s="276"/>
      <c r="AI41" s="276"/>
      <c r="AJ41" s="276"/>
      <c r="AK41" s="276"/>
      <c r="AL41" s="276"/>
      <c r="AM41" s="276"/>
      <c r="AN41" s="276"/>
      <c r="AO41" s="276"/>
      <c r="AP41" s="276"/>
      <c r="AQ41" s="276"/>
      <c r="AR41" s="276"/>
      <c r="AS41" s="276"/>
      <c r="AT41" s="276"/>
      <c r="AU41" s="276"/>
      <c r="AV41" s="276"/>
      <c r="AW41" s="276"/>
    </row>
    <row r="42" spans="1:49">
      <c r="A42" s="289"/>
      <c r="B42" s="289" t="s">
        <v>97</v>
      </c>
      <c r="C42" s="276">
        <f t="shared" ref="C42:AW42" si="4">C15/C$30</f>
        <v>9.3908342178869992E-5</v>
      </c>
      <c r="D42" s="276">
        <f t="shared" si="4"/>
        <v>1.0020695471525356E-4</v>
      </c>
      <c r="E42" s="276">
        <f t="shared" si="4"/>
        <v>9.9436983973114103E-5</v>
      </c>
      <c r="F42" s="276">
        <f t="shared" si="4"/>
        <v>9.6049098507778569E-5</v>
      </c>
      <c r="G42" s="276">
        <f t="shared" si="4"/>
        <v>8.6612812457272537E-5</v>
      </c>
      <c r="H42" s="276">
        <f t="shared" si="4"/>
        <v>8.2912910051923666E-5</v>
      </c>
      <c r="I42" s="276">
        <f t="shared" si="4"/>
        <v>7.9998997411135064E-5</v>
      </c>
      <c r="J42" s="276">
        <f t="shared" si="4"/>
        <v>7.9997271050352735E-5</v>
      </c>
      <c r="K42" s="276">
        <f t="shared" si="4"/>
        <v>8.481951439416984E-5</v>
      </c>
      <c r="L42" s="276">
        <f t="shared" si="4"/>
        <v>8.1048310134513896E-5</v>
      </c>
      <c r="M42" s="276">
        <f t="shared" si="4"/>
        <v>1.4839689319431928E-4</v>
      </c>
      <c r="N42" s="276">
        <f t="shared" si="4"/>
        <v>1.3196299490587921E-4</v>
      </c>
      <c r="O42" s="276">
        <f t="shared" si="4"/>
        <v>3.6227217155413767E-4</v>
      </c>
      <c r="P42" s="276">
        <f t="shared" si="4"/>
        <v>5.3136519811145953E-4</v>
      </c>
      <c r="Q42" s="276">
        <f t="shared" si="4"/>
        <v>5.1174748663132476E-4</v>
      </c>
      <c r="R42" s="276">
        <f t="shared" si="4"/>
        <v>4.6645457445327774E-4</v>
      </c>
      <c r="S42" s="276">
        <f t="shared" si="4"/>
        <v>4.3282128805835615E-4</v>
      </c>
      <c r="T42" s="276">
        <f t="shared" si="4"/>
        <v>6.1285674657902153E-4</v>
      </c>
      <c r="U42" s="276">
        <f t="shared" si="4"/>
        <v>5.0330502009365743E-4</v>
      </c>
      <c r="V42" s="276">
        <f t="shared" si="4"/>
        <v>3.7364428002484523E-4</v>
      </c>
      <c r="W42" s="276">
        <f t="shared" si="4"/>
        <v>3.8473135819749627E-4</v>
      </c>
      <c r="X42" s="276">
        <f t="shared" si="4"/>
        <v>3.3578805605598299E-4</v>
      </c>
      <c r="Y42" s="276">
        <f t="shared" si="4"/>
        <v>2.9855636148499141E-4</v>
      </c>
      <c r="Z42" s="276"/>
      <c r="AA42" s="276">
        <f t="shared" si="4"/>
        <v>8.0249718265590856E-3</v>
      </c>
      <c r="AB42" s="276">
        <f t="shared" si="4"/>
        <v>9.0784338361013604E-3</v>
      </c>
      <c r="AC42" s="276">
        <f t="shared" si="4"/>
        <v>9.4549160864622252E-3</v>
      </c>
      <c r="AD42" s="276">
        <f t="shared" si="4"/>
        <v>1.1513356421317407E-2</v>
      </c>
      <c r="AE42" s="276">
        <f t="shared" si="4"/>
        <v>1.2087771071982964E-2</v>
      </c>
      <c r="AF42" s="276">
        <f t="shared" si="4"/>
        <v>1.1978809843875563E-2</v>
      </c>
      <c r="AG42" s="276">
        <f t="shared" si="4"/>
        <v>1.213652221293832E-2</v>
      </c>
      <c r="AH42" s="276">
        <f t="shared" si="4"/>
        <v>1.2840565528591974E-2</v>
      </c>
      <c r="AI42" s="276">
        <f t="shared" si="4"/>
        <v>1.1617436271670636E-2</v>
      </c>
      <c r="AJ42" s="276">
        <f t="shared" si="4"/>
        <v>1.1494191688922665E-2</v>
      </c>
      <c r="AK42" s="276">
        <f t="shared" si="4"/>
        <v>1.1968095994793164E-2</v>
      </c>
      <c r="AL42" s="276">
        <f t="shared" si="4"/>
        <v>1.3534280379730167E-2</v>
      </c>
      <c r="AM42" s="276">
        <f t="shared" si="4"/>
        <v>1.3816671579143631E-2</v>
      </c>
      <c r="AN42" s="276">
        <f t="shared" si="4"/>
        <v>1.3490821945320931E-2</v>
      </c>
      <c r="AO42" s="276">
        <f t="shared" si="4"/>
        <v>1.3567412651497197E-2</v>
      </c>
      <c r="AP42" s="276">
        <f t="shared" si="4"/>
        <v>1.3450990505626231E-2</v>
      </c>
      <c r="AQ42" s="276">
        <f t="shared" si="4"/>
        <v>1.464955181570547E-2</v>
      </c>
      <c r="AR42" s="276">
        <f t="shared" si="4"/>
        <v>1.3878935267473016E-2</v>
      </c>
      <c r="AS42" s="276">
        <f t="shared" si="4"/>
        <v>1.3592121347569852E-2</v>
      </c>
      <c r="AT42" s="276">
        <f t="shared" si="4"/>
        <v>1.4541305854991624E-2</v>
      </c>
      <c r="AU42" s="276">
        <f t="shared" si="4"/>
        <v>1.43316065106221E-2</v>
      </c>
      <c r="AV42" s="276">
        <f t="shared" si="4"/>
        <v>1.2133381256889807E-2</v>
      </c>
      <c r="AW42" s="276">
        <f t="shared" si="4"/>
        <v>9.7078265951105868E-3</v>
      </c>
    </row>
    <row r="43" spans="1:49">
      <c r="A43" s="289"/>
      <c r="B43" s="293" t="s">
        <v>98</v>
      </c>
      <c r="C43" s="276"/>
      <c r="D43" s="276"/>
      <c r="E43" s="276"/>
      <c r="F43" s="276"/>
      <c r="G43" s="276"/>
      <c r="H43" s="276"/>
      <c r="I43" s="276"/>
      <c r="J43" s="276"/>
      <c r="K43" s="276"/>
      <c r="L43" s="276"/>
      <c r="M43" s="276"/>
      <c r="N43" s="276"/>
      <c r="O43" s="276"/>
      <c r="P43" s="276"/>
      <c r="Q43" s="276"/>
      <c r="R43" s="276"/>
      <c r="S43" s="276"/>
      <c r="T43" s="276"/>
      <c r="U43" s="276"/>
      <c r="V43" s="276"/>
      <c r="W43" s="276"/>
      <c r="X43" s="276"/>
      <c r="Y43" s="276"/>
      <c r="Z43" s="276"/>
      <c r="AA43" s="276"/>
      <c r="AB43" s="276"/>
      <c r="AC43" s="276"/>
      <c r="AD43" s="276"/>
      <c r="AE43" s="276"/>
      <c r="AF43" s="276"/>
      <c r="AG43" s="276"/>
      <c r="AH43" s="276"/>
      <c r="AI43" s="276"/>
      <c r="AJ43" s="276"/>
      <c r="AK43" s="276"/>
      <c r="AL43" s="276"/>
      <c r="AM43" s="276"/>
      <c r="AN43" s="276"/>
      <c r="AO43" s="276"/>
      <c r="AP43" s="276"/>
      <c r="AQ43" s="276"/>
      <c r="AR43" s="276"/>
      <c r="AS43" s="276"/>
      <c r="AT43" s="276"/>
      <c r="AU43" s="276"/>
      <c r="AV43" s="276"/>
      <c r="AW43" s="276"/>
    </row>
    <row r="44" spans="1:49">
      <c r="A44" s="289"/>
      <c r="B44" s="289" t="s">
        <v>99</v>
      </c>
      <c r="C44" s="276">
        <f t="shared" ref="C44:AW44" si="5">C17/C$30</f>
        <v>1.9821699324863175E-3</v>
      </c>
      <c r="D44" s="276">
        <f t="shared" si="5"/>
        <v>2.0873790898955566E-3</v>
      </c>
      <c r="E44" s="276">
        <f t="shared" si="5"/>
        <v>2.2296001335410979E-3</v>
      </c>
      <c r="F44" s="276">
        <f t="shared" si="5"/>
        <v>2.111601589821298E-3</v>
      </c>
      <c r="G44" s="276">
        <f t="shared" si="5"/>
        <v>2.161632506717275E-3</v>
      </c>
      <c r="H44" s="276">
        <f t="shared" si="5"/>
        <v>2.4822562662263478E-3</v>
      </c>
      <c r="I44" s="276">
        <f t="shared" si="5"/>
        <v>2.2407519364670016E-3</v>
      </c>
      <c r="J44" s="276">
        <f t="shared" si="5"/>
        <v>2.931643436105824E-3</v>
      </c>
      <c r="K44" s="276">
        <f t="shared" si="5"/>
        <v>2.7500238575402527E-3</v>
      </c>
      <c r="L44" s="276">
        <f t="shared" si="5"/>
        <v>3.1816368512362311E-3</v>
      </c>
      <c r="M44" s="276">
        <f t="shared" si="5"/>
        <v>2.8715460240631612E-3</v>
      </c>
      <c r="N44" s="276">
        <f t="shared" si="5"/>
        <v>2.9912970367699521E-3</v>
      </c>
      <c r="O44" s="276">
        <f t="shared" si="5"/>
        <v>3.2173255422457006E-3</v>
      </c>
      <c r="P44" s="276">
        <f t="shared" si="5"/>
        <v>3.4243102872415533E-3</v>
      </c>
      <c r="Q44" s="276">
        <f t="shared" si="5"/>
        <v>3.2867720308584741E-3</v>
      </c>
      <c r="R44" s="276">
        <f t="shared" si="5"/>
        <v>3.2460035771727982E-3</v>
      </c>
      <c r="S44" s="276">
        <f t="shared" si="5"/>
        <v>4.0093532986328773E-3</v>
      </c>
      <c r="T44" s="276">
        <f t="shared" si="5"/>
        <v>5.3230532136518734E-3</v>
      </c>
      <c r="U44" s="276">
        <f t="shared" si="5"/>
        <v>4.9362831381293791E-3</v>
      </c>
      <c r="V44" s="276">
        <f t="shared" si="5"/>
        <v>5.6700037564061173E-3</v>
      </c>
      <c r="W44" s="276">
        <f t="shared" si="5"/>
        <v>6.6762284775277294E-3</v>
      </c>
      <c r="X44" s="276">
        <f t="shared" si="5"/>
        <v>5.0766948574637212E-3</v>
      </c>
      <c r="Y44" s="276">
        <f t="shared" si="5"/>
        <v>5.2144460712617632E-3</v>
      </c>
      <c r="Z44" s="276"/>
      <c r="AA44" s="276">
        <f t="shared" si="5"/>
        <v>6.8105126000356456E-5</v>
      </c>
      <c r="AB44" s="276">
        <f t="shared" si="5"/>
        <v>8.4972967486994218E-5</v>
      </c>
      <c r="AC44" s="276">
        <f t="shared" si="5"/>
        <v>9.6839789858922516E-5</v>
      </c>
      <c r="AD44" s="276">
        <f t="shared" si="5"/>
        <v>1.2529752584840154E-4</v>
      </c>
      <c r="AE44" s="276">
        <f t="shared" si="5"/>
        <v>1.4267268450056733E-4</v>
      </c>
      <c r="AF44" s="276">
        <f t="shared" si="5"/>
        <v>1.4953004083360127E-4</v>
      </c>
      <c r="AG44" s="276">
        <f t="shared" si="5"/>
        <v>2.1696873243900303E-4</v>
      </c>
      <c r="AH44" s="276">
        <f t="shared" si="5"/>
        <v>1.876899970775916E-4</v>
      </c>
      <c r="AI44" s="276">
        <f t="shared" si="5"/>
        <v>1.8770419490231403E-4</v>
      </c>
      <c r="AJ44" s="276">
        <f t="shared" si="5"/>
        <v>2.1510100286592011E-4</v>
      </c>
      <c r="AK44" s="276">
        <f t="shared" si="5"/>
        <v>2.8073020121940407E-4</v>
      </c>
      <c r="AL44" s="276">
        <f t="shared" si="5"/>
        <v>2.852584314222311E-4</v>
      </c>
      <c r="AM44" s="276">
        <f t="shared" si="5"/>
        <v>3.2166701040217623E-4</v>
      </c>
      <c r="AN44" s="276">
        <f t="shared" si="5"/>
        <v>3.5911150350826341E-4</v>
      </c>
      <c r="AO44" s="276">
        <f t="shared" si="5"/>
        <v>4.0175266165001875E-4</v>
      </c>
      <c r="AP44" s="276">
        <f t="shared" si="5"/>
        <v>5.4029214644684656E-4</v>
      </c>
      <c r="AQ44" s="276">
        <f t="shared" si="5"/>
        <v>6.8097746473830452E-4</v>
      </c>
      <c r="AR44" s="276">
        <f t="shared" si="5"/>
        <v>7.0922875120256034E-4</v>
      </c>
      <c r="AS44" s="276">
        <f t="shared" si="5"/>
        <v>6.4603969487077751E-4</v>
      </c>
      <c r="AT44" s="276">
        <f t="shared" si="5"/>
        <v>6.5511503282229063E-4</v>
      </c>
      <c r="AU44" s="276">
        <f t="shared" si="5"/>
        <v>6.1069717553185717E-4</v>
      </c>
      <c r="AV44" s="276">
        <f t="shared" si="5"/>
        <v>4.9338586463011029E-4</v>
      </c>
      <c r="AW44" s="276">
        <f t="shared" si="5"/>
        <v>3.7260439861380739E-4</v>
      </c>
    </row>
    <row r="45" spans="1:49">
      <c r="A45" s="289"/>
      <c r="B45" s="293" t="s">
        <v>100</v>
      </c>
      <c r="C45" s="276"/>
      <c r="D45" s="276"/>
      <c r="E45" s="276"/>
      <c r="F45" s="276"/>
      <c r="G45" s="276"/>
      <c r="H45" s="276"/>
      <c r="I45" s="276"/>
      <c r="J45" s="276"/>
      <c r="K45" s="276"/>
      <c r="L45" s="276"/>
      <c r="M45" s="276"/>
      <c r="N45" s="276"/>
      <c r="O45" s="276"/>
      <c r="P45" s="276"/>
      <c r="Q45" s="276"/>
      <c r="R45" s="276"/>
      <c r="S45" s="276"/>
      <c r="T45" s="276"/>
      <c r="U45" s="276"/>
      <c r="V45" s="276"/>
      <c r="W45" s="276"/>
      <c r="X45" s="276"/>
      <c r="Y45" s="276"/>
      <c r="Z45" s="276"/>
      <c r="AA45" s="276"/>
      <c r="AB45" s="276"/>
      <c r="AC45" s="276"/>
      <c r="AD45" s="276"/>
      <c r="AE45" s="276"/>
      <c r="AF45" s="276"/>
      <c r="AG45" s="276"/>
      <c r="AH45" s="276"/>
      <c r="AI45" s="276"/>
      <c r="AJ45" s="276"/>
      <c r="AK45" s="276"/>
      <c r="AL45" s="276"/>
      <c r="AM45" s="276"/>
      <c r="AN45" s="276"/>
      <c r="AO45" s="276"/>
      <c r="AP45" s="276"/>
      <c r="AQ45" s="276"/>
      <c r="AR45" s="276"/>
      <c r="AS45" s="276"/>
      <c r="AT45" s="276"/>
      <c r="AU45" s="276"/>
      <c r="AV45" s="276"/>
      <c r="AW45" s="276"/>
    </row>
    <row r="46" spans="1:49">
      <c r="A46" s="289"/>
      <c r="B46" s="289" t="s">
        <v>101</v>
      </c>
      <c r="C46" s="276">
        <f t="shared" ref="C46:AW46" si="6">C19/C$30</f>
        <v>2.9543891595902331E-6</v>
      </c>
      <c r="D46" s="276">
        <f t="shared" si="6"/>
        <v>3.163735801189818E-6</v>
      </c>
      <c r="E46" s="276">
        <f t="shared" si="6"/>
        <v>3.1317379507420824E-6</v>
      </c>
      <c r="F46" s="276">
        <f t="shared" si="6"/>
        <v>3.0092894995207328E-6</v>
      </c>
      <c r="G46" s="276">
        <f t="shared" si="6"/>
        <v>2.695866172293618E-6</v>
      </c>
      <c r="H46" s="276">
        <f t="shared" si="6"/>
        <v>2.5439639112042558E-6</v>
      </c>
      <c r="I46" s="276">
        <f t="shared" si="6"/>
        <v>2.4033713963423971E-6</v>
      </c>
      <c r="J46" s="276">
        <f t="shared" si="6"/>
        <v>2.3430526990103089E-6</v>
      </c>
      <c r="K46" s="276">
        <f t="shared" si="6"/>
        <v>2.2908307334501706E-6</v>
      </c>
      <c r="L46" s="276">
        <f t="shared" si="6"/>
        <v>3.907934459541216E-7</v>
      </c>
      <c r="M46" s="276">
        <f t="shared" si="6"/>
        <v>0</v>
      </c>
      <c r="N46" s="276">
        <f t="shared" si="6"/>
        <v>7.2325434365263709E-8</v>
      </c>
      <c r="O46" s="276">
        <f t="shared" si="6"/>
        <v>1.281376280392364E-7</v>
      </c>
      <c r="P46" s="276">
        <f t="shared" si="6"/>
        <v>0</v>
      </c>
      <c r="Q46" s="276">
        <f t="shared" si="6"/>
        <v>0</v>
      </c>
      <c r="R46" s="276">
        <f t="shared" si="6"/>
        <v>2.9775306899914434E-8</v>
      </c>
      <c r="S46" s="276">
        <f t="shared" si="6"/>
        <v>0</v>
      </c>
      <c r="T46" s="276">
        <f t="shared" si="6"/>
        <v>0</v>
      </c>
      <c r="U46" s="276">
        <f t="shared" si="6"/>
        <v>0</v>
      </c>
      <c r="V46" s="276">
        <f t="shared" si="6"/>
        <v>0</v>
      </c>
      <c r="W46" s="276">
        <f t="shared" si="6"/>
        <v>0</v>
      </c>
      <c r="X46" s="276">
        <f t="shared" si="6"/>
        <v>0</v>
      </c>
      <c r="Y46" s="276">
        <f t="shared" si="6"/>
        <v>0</v>
      </c>
      <c r="Z46" s="276"/>
      <c r="AA46" s="276">
        <f t="shared" si="6"/>
        <v>3.7401156981572262E-5</v>
      </c>
      <c r="AB46" s="276">
        <f t="shared" si="6"/>
        <v>5.3768104935262449E-5</v>
      </c>
      <c r="AC46" s="276">
        <f t="shared" si="6"/>
        <v>1.993107266943474E-4</v>
      </c>
      <c r="AD46" s="276">
        <f t="shared" si="6"/>
        <v>3.3022666818345538E-4</v>
      </c>
      <c r="AE46" s="276">
        <f t="shared" si="6"/>
        <v>4.176248144542296E-4</v>
      </c>
      <c r="AF46" s="276">
        <f t="shared" si="6"/>
        <v>4.7458153882422771E-4</v>
      </c>
      <c r="AG46" s="276">
        <f t="shared" si="6"/>
        <v>5.4823554134020096E-4</v>
      </c>
      <c r="AH46" s="276">
        <f t="shared" si="6"/>
        <v>5.572543322214966E-4</v>
      </c>
      <c r="AI46" s="276">
        <f t="shared" si="6"/>
        <v>5.930026830101386E-4</v>
      </c>
      <c r="AJ46" s="276">
        <f t="shared" si="6"/>
        <v>1.5762583102027735E-3</v>
      </c>
      <c r="AK46" s="276">
        <f t="shared" si="6"/>
        <v>1.1795222578376435E-3</v>
      </c>
      <c r="AL46" s="276">
        <f t="shared" si="6"/>
        <v>8.8919879491762945E-4</v>
      </c>
      <c r="AM46" s="276">
        <f t="shared" si="6"/>
        <v>1.049028667895137E-3</v>
      </c>
      <c r="AN46" s="276">
        <f t="shared" si="6"/>
        <v>1.0486780037105656E-3</v>
      </c>
      <c r="AO46" s="276">
        <f t="shared" si="6"/>
        <v>1.0982740036116375E-3</v>
      </c>
      <c r="AP46" s="276">
        <f t="shared" si="6"/>
        <v>1.3350280281483288E-3</v>
      </c>
      <c r="AQ46" s="276">
        <f t="shared" si="6"/>
        <v>2.0967853679960571E-3</v>
      </c>
      <c r="AR46" s="276">
        <f t="shared" si="6"/>
        <v>1.8890699980205017E-3</v>
      </c>
      <c r="AS46" s="276">
        <f t="shared" si="6"/>
        <v>1.7739479686260154E-3</v>
      </c>
      <c r="AT46" s="276">
        <f t="shared" si="6"/>
        <v>2.5874341626622604E-3</v>
      </c>
      <c r="AU46" s="276">
        <f t="shared" si="6"/>
        <v>8.347367899056022E-3</v>
      </c>
      <c r="AV46" s="276">
        <f t="shared" si="6"/>
        <v>3.7088873087980762E-3</v>
      </c>
      <c r="AW46" s="276">
        <f t="shared" si="6"/>
        <v>9.6115822808904097E-4</v>
      </c>
    </row>
    <row r="47" spans="1:49">
      <c r="A47" s="289"/>
      <c r="B47" s="293" t="s">
        <v>102</v>
      </c>
      <c r="C47" s="276"/>
      <c r="D47" s="276"/>
      <c r="E47" s="276"/>
      <c r="F47" s="276"/>
      <c r="G47" s="276"/>
      <c r="H47" s="276"/>
      <c r="I47" s="276"/>
      <c r="J47" s="276"/>
      <c r="K47" s="276"/>
      <c r="L47" s="276"/>
      <c r="M47" s="276"/>
      <c r="N47" s="276"/>
      <c r="O47" s="276"/>
      <c r="P47" s="276"/>
      <c r="Q47" s="276"/>
      <c r="R47" s="276"/>
      <c r="S47" s="276"/>
      <c r="T47" s="276"/>
      <c r="U47" s="276"/>
      <c r="V47" s="276"/>
      <c r="W47" s="276"/>
      <c r="X47" s="276"/>
      <c r="Y47" s="276"/>
      <c r="Z47" s="276"/>
      <c r="AA47" s="276"/>
      <c r="AB47" s="276"/>
      <c r="AC47" s="276"/>
      <c r="AD47" s="276"/>
      <c r="AE47" s="276"/>
      <c r="AF47" s="276"/>
      <c r="AG47" s="276"/>
      <c r="AH47" s="276"/>
      <c r="AI47" s="276"/>
      <c r="AJ47" s="276"/>
      <c r="AK47" s="276"/>
      <c r="AL47" s="276"/>
      <c r="AM47" s="276"/>
      <c r="AN47" s="276"/>
      <c r="AO47" s="276"/>
      <c r="AP47" s="276"/>
      <c r="AQ47" s="276"/>
      <c r="AR47" s="276"/>
      <c r="AS47" s="276"/>
      <c r="AT47" s="276"/>
      <c r="AU47" s="276"/>
      <c r="AV47" s="276"/>
      <c r="AW47" s="276"/>
    </row>
    <row r="48" spans="1:49" ht="13.5" thickBot="1">
      <c r="A48" s="294"/>
      <c r="B48" s="294" t="s">
        <v>103</v>
      </c>
      <c r="C48" s="275">
        <f t="shared" ref="C48:AW48" si="7">C21/C$30</f>
        <v>4.9178919809270702E-4</v>
      </c>
      <c r="D48" s="275">
        <f t="shared" si="7"/>
        <v>4.6095872081823033E-4</v>
      </c>
      <c r="E48" s="275">
        <f t="shared" si="7"/>
        <v>4.9860135142135761E-4</v>
      </c>
      <c r="F48" s="275">
        <f t="shared" si="7"/>
        <v>6.5910876697651002E-4</v>
      </c>
      <c r="G48" s="275">
        <f t="shared" si="7"/>
        <v>7.9002192985546977E-4</v>
      </c>
      <c r="H48" s="275">
        <f t="shared" si="7"/>
        <v>8.6726718911386076E-4</v>
      </c>
      <c r="I48" s="275">
        <f t="shared" si="7"/>
        <v>8.0598185324164866E-4</v>
      </c>
      <c r="J48" s="275">
        <f t="shared" si="7"/>
        <v>8.9163368744332651E-4</v>
      </c>
      <c r="K48" s="275">
        <f t="shared" si="7"/>
        <v>1.0427878069886665E-3</v>
      </c>
      <c r="L48" s="275">
        <f t="shared" si="7"/>
        <v>1.2179314993834638E-3</v>
      </c>
      <c r="M48" s="275">
        <f t="shared" si="7"/>
        <v>9.8985376207229737E-4</v>
      </c>
      <c r="N48" s="275">
        <f t="shared" si="7"/>
        <v>9.0365517194133254E-4</v>
      </c>
      <c r="O48" s="275">
        <f t="shared" si="7"/>
        <v>8.7313104393081664E-4</v>
      </c>
      <c r="P48" s="275">
        <f t="shared" si="7"/>
        <v>8.5204106956919242E-4</v>
      </c>
      <c r="Q48" s="275">
        <f t="shared" si="7"/>
        <v>8.1448369289774251E-4</v>
      </c>
      <c r="R48" s="275">
        <f t="shared" si="7"/>
        <v>7.781824243655274E-4</v>
      </c>
      <c r="S48" s="275">
        <f t="shared" si="7"/>
        <v>8.6350525109656811E-4</v>
      </c>
      <c r="T48" s="275">
        <f t="shared" si="7"/>
        <v>1.029903124152779E-3</v>
      </c>
      <c r="U48" s="275">
        <f t="shared" si="7"/>
        <v>9.9534368077549618E-4</v>
      </c>
      <c r="V48" s="275">
        <f t="shared" si="7"/>
        <v>7.9265005307305951E-4</v>
      </c>
      <c r="W48" s="275">
        <f t="shared" si="7"/>
        <v>9.0072407388851628E-4</v>
      </c>
      <c r="X48" s="275">
        <f t="shared" si="7"/>
        <v>7.3029189440008122E-4</v>
      </c>
      <c r="Y48" s="275">
        <f t="shared" si="7"/>
        <v>7.3642164124118094E-4</v>
      </c>
      <c r="Z48" s="276"/>
      <c r="AA48" s="275">
        <f t="shared" si="7"/>
        <v>2.9174845187616033E-3</v>
      </c>
      <c r="AB48" s="275">
        <f t="shared" si="7"/>
        <v>7.3266871855694497E-4</v>
      </c>
      <c r="AC48" s="275">
        <f t="shared" si="7"/>
        <v>5.7844890590039914E-4</v>
      </c>
      <c r="AD48" s="275">
        <f t="shared" si="7"/>
        <v>5.3995111791369464E-4</v>
      </c>
      <c r="AE48" s="275">
        <f t="shared" si="7"/>
        <v>4.575268385826207E-4</v>
      </c>
      <c r="AF48" s="275">
        <f t="shared" si="7"/>
        <v>3.0072711315997746E-4</v>
      </c>
      <c r="AG48" s="275">
        <f t="shared" si="7"/>
        <v>2.3857785574951212E-4</v>
      </c>
      <c r="AH48" s="275">
        <f t="shared" si="7"/>
        <v>2.1445684710377389E-4</v>
      </c>
      <c r="AI48" s="275">
        <f t="shared" si="7"/>
        <v>1.7406237373689592E-4</v>
      </c>
      <c r="AJ48" s="275">
        <f t="shared" si="7"/>
        <v>1.8139868504188985E-4</v>
      </c>
      <c r="AK48" s="275">
        <f t="shared" si="7"/>
        <v>1.7379072239468411E-4</v>
      </c>
      <c r="AL48" s="275">
        <f t="shared" si="7"/>
        <v>2.3259462333139077E-4</v>
      </c>
      <c r="AM48" s="275">
        <f t="shared" si="7"/>
        <v>7.3621012556791094E-4</v>
      </c>
      <c r="AN48" s="275">
        <f t="shared" si="7"/>
        <v>7.531895185816064E-4</v>
      </c>
      <c r="AO48" s="275">
        <f t="shared" si="7"/>
        <v>7.7736031699329202E-4</v>
      </c>
      <c r="AP48" s="275">
        <f t="shared" si="7"/>
        <v>8.922298579666139E-4</v>
      </c>
      <c r="AQ48" s="275">
        <f t="shared" si="7"/>
        <v>1.1231408891493324E-3</v>
      </c>
      <c r="AR48" s="275">
        <f t="shared" si="7"/>
        <v>1.0458173982723327E-3</v>
      </c>
      <c r="AS48" s="275">
        <f t="shared" si="7"/>
        <v>7.5509627827156499E-4</v>
      </c>
      <c r="AT48" s="275">
        <f t="shared" si="7"/>
        <v>1.9484671400100425E-4</v>
      </c>
      <c r="AU48" s="275">
        <f t="shared" si="7"/>
        <v>2.0350480289665939E-4</v>
      </c>
      <c r="AV48" s="275">
        <f t="shared" si="7"/>
        <v>1.4005114272982858E-4</v>
      </c>
      <c r="AW48" s="275">
        <f t="shared" si="7"/>
        <v>1.0558129155973751E-4</v>
      </c>
    </row>
  </sheetData>
  <mergeCells count="2">
    <mergeCell ref="C4:Y4"/>
    <mergeCell ref="AA4:AW4"/>
  </mergeCells>
  <pageMargins left="0.7" right="0.7" top="0.75" bottom="0.75" header="0.51180555555555496" footer="0.51180555555555496"/>
  <pageSetup firstPageNumber="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F902D-E642-4B98-B348-C579C912922F}">
  <sheetPr>
    <tabColor theme="7" tint="-0.249977111117893"/>
  </sheetPr>
  <dimension ref="A1:F9"/>
  <sheetViews>
    <sheetView showGridLines="0" workbookViewId="0">
      <selection activeCell="I32" sqref="I32"/>
    </sheetView>
  </sheetViews>
  <sheetFormatPr defaultColWidth="8.85546875" defaultRowHeight="12.75"/>
  <cols>
    <col min="1" max="1" width="2.7109375" style="141" customWidth="1"/>
    <col min="2" max="16384" width="8.85546875" style="141"/>
  </cols>
  <sheetData>
    <row r="1" spans="1:6" ht="15.75">
      <c r="A1" s="429" t="s">
        <v>118</v>
      </c>
      <c r="B1" s="429"/>
      <c r="C1" s="429"/>
      <c r="D1" s="429"/>
      <c r="E1" s="429"/>
      <c r="F1" s="429"/>
    </row>
    <row r="2" spans="1:6" ht="14.25">
      <c r="A2" s="174">
        <v>1</v>
      </c>
      <c r="B2" s="174" t="s">
        <v>111</v>
      </c>
      <c r="C2" s="174"/>
      <c r="D2" s="174"/>
      <c r="E2" s="174"/>
      <c r="F2" s="174"/>
    </row>
    <row r="3" spans="1:6" ht="14.25">
      <c r="A3" s="174">
        <v>2</v>
      </c>
      <c r="B3" s="174" t="s">
        <v>112</v>
      </c>
      <c r="C3" s="174"/>
      <c r="D3" s="174"/>
      <c r="E3" s="174"/>
      <c r="F3" s="174"/>
    </row>
    <row r="4" spans="1:6" ht="14.25">
      <c r="A4" s="174">
        <v>3</v>
      </c>
      <c r="B4" s="174" t="s">
        <v>113</v>
      </c>
      <c r="C4" s="174"/>
      <c r="D4" s="174"/>
      <c r="E4" s="174"/>
      <c r="F4" s="174"/>
    </row>
    <row r="5" spans="1:6" ht="14.25">
      <c r="A5" s="174">
        <v>4</v>
      </c>
      <c r="B5" s="174" t="s">
        <v>114</v>
      </c>
      <c r="C5" s="174"/>
      <c r="D5" s="174"/>
      <c r="E5" s="174"/>
      <c r="F5" s="174"/>
    </row>
    <row r="6" spans="1:6" ht="14.25">
      <c r="A6" s="174">
        <v>5</v>
      </c>
      <c r="B6" s="174" t="s">
        <v>119</v>
      </c>
      <c r="C6" s="174"/>
      <c r="D6" s="174"/>
      <c r="E6" s="174"/>
      <c r="F6" s="174"/>
    </row>
    <row r="7" spans="1:6" ht="14.25">
      <c r="A7" s="174"/>
      <c r="B7" s="174"/>
      <c r="C7" s="174"/>
      <c r="D7" s="174"/>
      <c r="E7" s="174"/>
      <c r="F7" s="174"/>
    </row>
    <row r="8" spans="1:6" ht="14.25">
      <c r="A8" s="174"/>
      <c r="B8" s="174"/>
      <c r="C8" s="174"/>
      <c r="D8" s="174"/>
      <c r="E8" s="174"/>
      <c r="F8" s="174"/>
    </row>
    <row r="9" spans="1:6" ht="14.25">
      <c r="A9" s="174"/>
      <c r="B9" s="174"/>
      <c r="C9" s="174"/>
      <c r="D9" s="174"/>
      <c r="E9" s="174"/>
      <c r="F9" s="174"/>
    </row>
  </sheetData>
  <mergeCells count="1">
    <mergeCell ref="A1:F1"/>
  </mergeCells>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FAADC"/>
  </sheetPr>
  <dimension ref="A1:AMJ30"/>
  <sheetViews>
    <sheetView showGridLines="0" workbookViewId="0">
      <selection activeCell="B20" sqref="B20"/>
    </sheetView>
  </sheetViews>
  <sheetFormatPr defaultColWidth="8.85546875" defaultRowHeight="14.25"/>
  <cols>
    <col min="1" max="1" width="8.85546875" style="1"/>
    <col min="2" max="9" width="12.85546875" style="1" customWidth="1"/>
    <col min="10" max="10" width="3.85546875" style="1" customWidth="1"/>
    <col min="11" max="11" width="13.28515625" style="1" customWidth="1"/>
    <col min="12" max="19" width="12.85546875" style="1" customWidth="1"/>
    <col min="20" max="1024" width="8.85546875" style="1"/>
  </cols>
  <sheetData>
    <row r="1" spans="1:1024" ht="15">
      <c r="A1" s="140" t="s">
        <v>105</v>
      </c>
      <c r="B1" s="141"/>
      <c r="C1" s="141"/>
      <c r="D1" s="141"/>
      <c r="E1" s="141"/>
      <c r="F1" s="141"/>
      <c r="G1" s="141"/>
      <c r="H1" s="141"/>
      <c r="I1" s="14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2" spans="1:1024" ht="17.100000000000001" customHeight="1">
      <c r="A2" s="141"/>
      <c r="B2" s="421" t="s">
        <v>1</v>
      </c>
      <c r="C2" s="421"/>
      <c r="D2" s="421"/>
      <c r="E2" s="421"/>
      <c r="F2" s="421"/>
      <c r="G2" s="421"/>
      <c r="H2" s="421"/>
      <c r="I2" s="421"/>
      <c r="J2"/>
      <c r="K2" s="422" t="s">
        <v>2</v>
      </c>
      <c r="L2" s="422"/>
      <c r="M2" s="422"/>
      <c r="N2" s="422"/>
      <c r="O2" s="422"/>
      <c r="P2" s="42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s="25" customFormat="1" ht="36" customHeight="1">
      <c r="A3" s="147" t="s">
        <v>4</v>
      </c>
      <c r="B3" s="146" t="s">
        <v>5</v>
      </c>
      <c r="C3" s="142" t="s">
        <v>6</v>
      </c>
      <c r="D3" s="142" t="s">
        <v>7</v>
      </c>
      <c r="E3" s="142" t="s">
        <v>8</v>
      </c>
      <c r="F3" s="142" t="s">
        <v>9</v>
      </c>
      <c r="G3" s="142" t="s">
        <v>10</v>
      </c>
      <c r="H3" s="142" t="s">
        <v>11</v>
      </c>
      <c r="I3" s="143" t="s">
        <v>12</v>
      </c>
      <c r="J3" s="8"/>
      <c r="K3" s="146" t="s">
        <v>13</v>
      </c>
      <c r="L3" s="142" t="s">
        <v>6</v>
      </c>
      <c r="M3" s="142" t="s">
        <v>7</v>
      </c>
      <c r="N3" s="142" t="s">
        <v>8</v>
      </c>
      <c r="O3" s="142" t="s">
        <v>9</v>
      </c>
      <c r="P3" s="143" t="s">
        <v>14</v>
      </c>
    </row>
    <row r="4" spans="1:1024">
      <c r="A4" s="158">
        <v>2005</v>
      </c>
      <c r="B4" s="148">
        <v>0.97143999999999997</v>
      </c>
      <c r="C4" s="149">
        <v>3.0635599999999998</v>
      </c>
      <c r="D4" s="149">
        <v>3.8859300000000001</v>
      </c>
      <c r="E4" s="149">
        <v>0.47969000000000001</v>
      </c>
      <c r="F4" s="149">
        <v>0.69772999999999996</v>
      </c>
      <c r="G4" s="149">
        <v>1.0064200000000001</v>
      </c>
      <c r="H4" s="149">
        <v>1.6387</v>
      </c>
      <c r="I4" s="150">
        <v>1.09474</v>
      </c>
      <c r="J4" s="151"/>
      <c r="K4" s="148">
        <v>0.68340500000000004</v>
      </c>
      <c r="L4" s="149">
        <v>2.7469700000000001</v>
      </c>
      <c r="M4" s="149">
        <v>2.9147799999999999</v>
      </c>
      <c r="N4" s="149">
        <v>0.447046</v>
      </c>
      <c r="O4" s="149">
        <v>0.42646699999999998</v>
      </c>
      <c r="P4" s="150">
        <v>0.53914300000000004</v>
      </c>
    </row>
    <row r="5" spans="1:1024">
      <c r="A5" s="144">
        <v>2006</v>
      </c>
      <c r="B5" s="152">
        <v>0.96685600000000005</v>
      </c>
      <c r="C5" s="153">
        <v>3.0792000000000002</v>
      </c>
      <c r="D5" s="153">
        <v>3.7896299999999998</v>
      </c>
      <c r="E5" s="153">
        <v>0.47624100000000003</v>
      </c>
      <c r="F5" s="153">
        <v>0.67158499999999999</v>
      </c>
      <c r="G5" s="153">
        <v>1.0584</v>
      </c>
      <c r="H5" s="153">
        <v>1.7370099999999999</v>
      </c>
      <c r="I5" s="154">
        <v>1.0361</v>
      </c>
      <c r="J5" s="151"/>
      <c r="K5" s="152">
        <v>0.59346399999999999</v>
      </c>
      <c r="L5" s="153">
        <v>2.5668700000000002</v>
      </c>
      <c r="M5" s="153">
        <v>2.63523</v>
      </c>
      <c r="N5" s="153">
        <v>0.43089499999999997</v>
      </c>
      <c r="O5" s="153">
        <v>0.367008</v>
      </c>
      <c r="P5" s="154">
        <v>0.45983099999999999</v>
      </c>
    </row>
    <row r="6" spans="1:1024">
      <c r="A6" s="144">
        <v>2007</v>
      </c>
      <c r="B6" s="152">
        <v>0.96459099999999998</v>
      </c>
      <c r="C6" s="153">
        <v>3.0370400000000002</v>
      </c>
      <c r="D6" s="153">
        <v>3.8627899999999999</v>
      </c>
      <c r="E6" s="153">
        <v>0.47666199999999997</v>
      </c>
      <c r="F6" s="153">
        <v>0.66878099999999996</v>
      </c>
      <c r="G6" s="153">
        <v>0.99465199999999998</v>
      </c>
      <c r="H6" s="153">
        <v>1.7150799999999999</v>
      </c>
      <c r="I6" s="154">
        <v>1.0511600000000001</v>
      </c>
      <c r="J6" s="151"/>
      <c r="K6" s="152">
        <v>0.606271</v>
      </c>
      <c r="L6" s="153">
        <v>2.6651400000000001</v>
      </c>
      <c r="M6" s="153">
        <v>2.65062</v>
      </c>
      <c r="N6" s="153">
        <v>0.433147</v>
      </c>
      <c r="O6" s="153">
        <v>0.379438</v>
      </c>
      <c r="P6" s="154">
        <v>0.46701300000000001</v>
      </c>
    </row>
    <row r="7" spans="1:1024">
      <c r="A7" s="144">
        <v>2008</v>
      </c>
      <c r="B7" s="152">
        <v>1.0159400000000001</v>
      </c>
      <c r="C7" s="153">
        <v>3.2461700000000002</v>
      </c>
      <c r="D7" s="153">
        <v>3.9302700000000002</v>
      </c>
      <c r="E7" s="153">
        <v>0.49445</v>
      </c>
      <c r="F7" s="153">
        <v>0.70048200000000005</v>
      </c>
      <c r="G7" s="153">
        <v>0.97079199999999999</v>
      </c>
      <c r="H7" s="153">
        <v>1.92137</v>
      </c>
      <c r="I7" s="154">
        <v>1.01949</v>
      </c>
      <c r="J7" s="151"/>
      <c r="K7" s="152">
        <v>0.63216300000000003</v>
      </c>
      <c r="L7" s="153">
        <v>2.7254399999999999</v>
      </c>
      <c r="M7" s="153">
        <v>2.6770999999999998</v>
      </c>
      <c r="N7" s="153">
        <v>0.438587</v>
      </c>
      <c r="O7" s="153">
        <v>0.38572800000000002</v>
      </c>
      <c r="P7" s="154">
        <v>0.48236200000000001</v>
      </c>
    </row>
    <row r="8" spans="1:1024">
      <c r="A8" s="144">
        <v>2009</v>
      </c>
      <c r="B8" s="152">
        <v>0.98535099999999998</v>
      </c>
      <c r="C8" s="153">
        <v>3.1172200000000001</v>
      </c>
      <c r="D8" s="153">
        <v>3.90029</v>
      </c>
      <c r="E8" s="153">
        <v>0.483269</v>
      </c>
      <c r="F8" s="153">
        <v>0.66467900000000002</v>
      </c>
      <c r="G8" s="153">
        <v>0.92030699999999999</v>
      </c>
      <c r="H8" s="153">
        <v>1.95824</v>
      </c>
      <c r="I8" s="154">
        <v>1.01573</v>
      </c>
      <c r="J8" s="151"/>
      <c r="K8" s="152">
        <v>0.60087299999999999</v>
      </c>
      <c r="L8" s="153">
        <v>2.6467499999999999</v>
      </c>
      <c r="M8" s="153">
        <v>2.6880700000000002</v>
      </c>
      <c r="N8" s="153">
        <v>0.431672</v>
      </c>
      <c r="O8" s="153">
        <v>0.348022</v>
      </c>
      <c r="P8" s="154">
        <v>0.45369700000000002</v>
      </c>
    </row>
    <row r="9" spans="1:1024">
      <c r="A9" s="144">
        <v>2010</v>
      </c>
      <c r="B9" s="152">
        <v>0.92847299999999999</v>
      </c>
      <c r="C9" s="153">
        <v>3.2</v>
      </c>
      <c r="D9" s="153">
        <v>3.6530200000000002</v>
      </c>
      <c r="E9" s="153">
        <v>0.48380499999999999</v>
      </c>
      <c r="F9" s="153">
        <v>0.61936400000000003</v>
      </c>
      <c r="G9" s="153">
        <v>0.92241099999999998</v>
      </c>
      <c r="H9" s="153">
        <v>1.8684400000000001</v>
      </c>
      <c r="I9" s="154">
        <v>0.95945100000000005</v>
      </c>
      <c r="J9" s="151"/>
      <c r="K9" s="152">
        <v>0.61504300000000001</v>
      </c>
      <c r="L9" s="153">
        <v>2.7157100000000001</v>
      </c>
      <c r="M9" s="153">
        <v>2.65428</v>
      </c>
      <c r="N9" s="153">
        <v>0.432035</v>
      </c>
      <c r="O9" s="153">
        <v>0.36179699999999998</v>
      </c>
      <c r="P9" s="154">
        <v>0.46685399999999999</v>
      </c>
    </row>
    <row r="10" spans="1:1024">
      <c r="A10" s="144">
        <v>2011</v>
      </c>
      <c r="B10" s="152">
        <v>0.907779</v>
      </c>
      <c r="C10" s="153">
        <v>3.3662000000000001</v>
      </c>
      <c r="D10" s="153">
        <v>3.2486999999999999</v>
      </c>
      <c r="E10" s="153">
        <v>0.47936000000000001</v>
      </c>
      <c r="F10" s="153">
        <v>0.59877100000000005</v>
      </c>
      <c r="G10" s="153">
        <v>0.97619800000000001</v>
      </c>
      <c r="H10" s="153">
        <v>1.95282</v>
      </c>
      <c r="I10" s="154">
        <v>1.0184599999999999</v>
      </c>
      <c r="J10" s="151"/>
      <c r="K10" s="152">
        <v>0.60252499999999998</v>
      </c>
      <c r="L10" s="153">
        <v>2.6720999999999999</v>
      </c>
      <c r="M10" s="153">
        <v>2.6863700000000001</v>
      </c>
      <c r="N10" s="153">
        <v>0.424236</v>
      </c>
      <c r="O10" s="153">
        <v>0.34378599999999998</v>
      </c>
      <c r="P10" s="154">
        <v>0.449853</v>
      </c>
    </row>
    <row r="11" spans="1:1024">
      <c r="A11" s="144">
        <v>2012</v>
      </c>
      <c r="B11" s="152">
        <v>0.89331099999999997</v>
      </c>
      <c r="C11" s="153">
        <v>3.2278899999999999</v>
      </c>
      <c r="D11" s="153">
        <v>3.2381000000000002</v>
      </c>
      <c r="E11" s="153">
        <v>0.477601</v>
      </c>
      <c r="F11" s="153">
        <v>0.59096099999999996</v>
      </c>
      <c r="G11" s="153">
        <v>0.95569499999999996</v>
      </c>
      <c r="H11" s="153">
        <v>2.0926200000000001</v>
      </c>
      <c r="I11" s="154">
        <v>0.97087000000000001</v>
      </c>
      <c r="J11" s="151"/>
      <c r="K11" s="152">
        <v>0.58925399999999994</v>
      </c>
      <c r="L11" s="153">
        <v>2.6862200000000001</v>
      </c>
      <c r="M11" s="153">
        <v>2.5559099999999999</v>
      </c>
      <c r="N11" s="153">
        <v>0.423593</v>
      </c>
      <c r="O11" s="153">
        <v>0.37805499999999997</v>
      </c>
      <c r="P11" s="154">
        <v>0.44514300000000001</v>
      </c>
    </row>
    <row r="12" spans="1:1024">
      <c r="A12" s="144">
        <v>2013</v>
      </c>
      <c r="B12" s="152">
        <v>0.88787499999999997</v>
      </c>
      <c r="C12" s="153">
        <v>3.1770800000000001</v>
      </c>
      <c r="D12" s="153">
        <v>3.2334100000000001</v>
      </c>
      <c r="E12" s="153">
        <v>0.47096199999999999</v>
      </c>
      <c r="F12" s="153">
        <v>0.59433899999999995</v>
      </c>
      <c r="G12" s="153">
        <v>0.90162799999999999</v>
      </c>
      <c r="H12" s="153">
        <v>1.88778</v>
      </c>
      <c r="I12" s="154">
        <v>1.0103</v>
      </c>
      <c r="J12" s="151"/>
      <c r="K12" s="152">
        <v>0.56327300000000002</v>
      </c>
      <c r="L12" s="153">
        <v>2.7044899999999998</v>
      </c>
      <c r="M12" s="153">
        <v>2.5251299999999999</v>
      </c>
      <c r="N12" s="153">
        <v>0.41444900000000001</v>
      </c>
      <c r="O12" s="153">
        <v>0.36036800000000002</v>
      </c>
      <c r="P12" s="154">
        <v>0.42746699999999999</v>
      </c>
    </row>
    <row r="13" spans="1:1024">
      <c r="A13" s="144">
        <v>2014</v>
      </c>
      <c r="B13" s="152">
        <v>0.85389300000000001</v>
      </c>
      <c r="C13" s="153">
        <v>3.09415</v>
      </c>
      <c r="D13" s="153">
        <v>3.1190500000000001</v>
      </c>
      <c r="E13" s="153">
        <v>0.46451700000000001</v>
      </c>
      <c r="F13" s="153">
        <v>0.58401000000000003</v>
      </c>
      <c r="G13" s="153">
        <v>0.921408</v>
      </c>
      <c r="H13" s="153">
        <v>1.94998</v>
      </c>
      <c r="I13" s="154">
        <v>0.95785600000000004</v>
      </c>
      <c r="J13" s="151"/>
      <c r="K13" s="152">
        <v>0.57396199999999997</v>
      </c>
      <c r="L13" s="153">
        <v>2.6474299999999999</v>
      </c>
      <c r="M13" s="153">
        <v>2.5348700000000002</v>
      </c>
      <c r="N13" s="153">
        <v>0.41256900000000002</v>
      </c>
      <c r="O13" s="153">
        <v>0.382913</v>
      </c>
      <c r="P13" s="154">
        <v>0.44916499999999998</v>
      </c>
    </row>
    <row r="14" spans="1:1024">
      <c r="A14" s="144">
        <v>2015</v>
      </c>
      <c r="B14" s="152">
        <v>0.806917</v>
      </c>
      <c r="C14" s="153">
        <v>2.9779399999999998</v>
      </c>
      <c r="D14" s="153">
        <v>3.0512800000000002</v>
      </c>
      <c r="E14" s="153">
        <v>0.45898699999999998</v>
      </c>
      <c r="F14" s="153">
        <v>0.55776999999999999</v>
      </c>
      <c r="G14" s="153">
        <v>0.93520999999999999</v>
      </c>
      <c r="H14" s="153">
        <v>1.97678</v>
      </c>
      <c r="I14" s="154">
        <v>0.98246100000000003</v>
      </c>
      <c r="J14" s="151"/>
      <c r="K14" s="152">
        <v>0.55322000000000005</v>
      </c>
      <c r="L14" s="153">
        <v>2.6363699999999999</v>
      </c>
      <c r="M14" s="153">
        <v>2.4325899999999998</v>
      </c>
      <c r="N14" s="153">
        <v>0.41733300000000001</v>
      </c>
      <c r="O14" s="153">
        <v>0.374417</v>
      </c>
      <c r="P14" s="154">
        <v>0.44389200000000001</v>
      </c>
    </row>
    <row r="15" spans="1:1024">
      <c r="A15" s="144">
        <v>2016</v>
      </c>
      <c r="B15" s="152">
        <v>0.77504099999999998</v>
      </c>
      <c r="C15" s="153">
        <v>2.7777799999999999</v>
      </c>
      <c r="D15" s="153">
        <v>3.0857100000000002</v>
      </c>
      <c r="E15" s="153">
        <v>0.44800499999999999</v>
      </c>
      <c r="F15" s="153">
        <v>0.556446</v>
      </c>
      <c r="G15" s="153">
        <v>0.96957700000000002</v>
      </c>
      <c r="H15" s="153">
        <v>1.8624700000000001</v>
      </c>
      <c r="I15" s="154">
        <v>0.94533299999999998</v>
      </c>
      <c r="J15" s="151"/>
      <c r="K15" s="152">
        <v>0.54300199999999998</v>
      </c>
      <c r="L15" s="153">
        <v>2.5515599999999998</v>
      </c>
      <c r="M15" s="153">
        <v>2.3899699999999999</v>
      </c>
      <c r="N15" s="153">
        <v>0.41896600000000001</v>
      </c>
      <c r="O15" s="153">
        <v>0.37637300000000001</v>
      </c>
      <c r="P15" s="154">
        <v>0.43392799999999998</v>
      </c>
    </row>
    <row r="16" spans="1:1024">
      <c r="A16" s="144">
        <v>2017</v>
      </c>
      <c r="B16" s="152">
        <v>0.7719741</v>
      </c>
      <c r="C16" s="153">
        <v>2.7751030000000001</v>
      </c>
      <c r="D16" s="153">
        <v>3.098732</v>
      </c>
      <c r="E16" s="153">
        <v>0.4505054</v>
      </c>
      <c r="F16" s="153">
        <v>0.54624910000000004</v>
      </c>
      <c r="G16" s="153">
        <v>0.95773680000000005</v>
      </c>
      <c r="H16" s="153">
        <v>1.885243</v>
      </c>
      <c r="I16" s="154">
        <v>0.99146319999999999</v>
      </c>
      <c r="J16" s="151"/>
      <c r="K16" s="152">
        <v>0.55773519999999999</v>
      </c>
      <c r="L16" s="153">
        <v>2.5364779999999998</v>
      </c>
      <c r="M16" s="153">
        <v>2.4728659999999998</v>
      </c>
      <c r="N16" s="153">
        <v>0.4199447</v>
      </c>
      <c r="O16" s="153">
        <v>0.35702790000000001</v>
      </c>
      <c r="P16" s="154">
        <v>0.45800730000000001</v>
      </c>
    </row>
    <row r="17" spans="1:16">
      <c r="A17" s="144">
        <v>2018</v>
      </c>
      <c r="B17" s="152">
        <v>0.77201399999999998</v>
      </c>
      <c r="C17" s="153">
        <v>2.7558229999999999</v>
      </c>
      <c r="D17" s="153">
        <v>3.1111110000000002</v>
      </c>
      <c r="E17" s="153">
        <v>0.44535209999999997</v>
      </c>
      <c r="F17" s="153">
        <v>0.55047570000000001</v>
      </c>
      <c r="G17" s="153">
        <v>0.94332819999999995</v>
      </c>
      <c r="H17" s="153">
        <v>1.8203769999999999</v>
      </c>
      <c r="I17" s="154">
        <v>0.92995740000000005</v>
      </c>
      <c r="J17" s="151"/>
      <c r="K17" s="152">
        <v>0.54666769999999998</v>
      </c>
      <c r="L17" s="153">
        <v>2.480315</v>
      </c>
      <c r="M17" s="153">
        <v>2.5258050000000001</v>
      </c>
      <c r="N17" s="153">
        <v>0.40813860000000002</v>
      </c>
      <c r="O17" s="153">
        <v>0.34426760000000001</v>
      </c>
      <c r="P17" s="154">
        <v>0.44398159999999998</v>
      </c>
    </row>
    <row r="18" spans="1:16">
      <c r="A18" s="144">
        <v>2019</v>
      </c>
      <c r="B18" s="152">
        <v>0.72767610000000005</v>
      </c>
      <c r="C18" s="153">
        <v>2.6415090000000001</v>
      </c>
      <c r="D18" s="153">
        <v>3.1200939999999999</v>
      </c>
      <c r="E18" s="153">
        <v>0.42793049999999999</v>
      </c>
      <c r="F18" s="153">
        <v>0.51306969999999996</v>
      </c>
      <c r="G18" s="153">
        <v>0.94640650000000004</v>
      </c>
      <c r="H18" s="153">
        <v>1.7329399999999999</v>
      </c>
      <c r="I18" s="154">
        <v>0.91799560000000002</v>
      </c>
      <c r="J18" s="151"/>
      <c r="K18" s="152">
        <v>0.57785549999999997</v>
      </c>
      <c r="L18" s="153">
        <v>2.5650810000000002</v>
      </c>
      <c r="M18" s="153">
        <v>2.5669409999999999</v>
      </c>
      <c r="N18" s="153">
        <v>0.41493039999999998</v>
      </c>
      <c r="O18" s="153">
        <v>0.3812506</v>
      </c>
      <c r="P18" s="154">
        <v>0.47389920000000002</v>
      </c>
    </row>
    <row r="19" spans="1:16">
      <c r="A19" s="144">
        <v>2020</v>
      </c>
      <c r="B19" s="152">
        <v>0.74775150000000001</v>
      </c>
      <c r="C19" s="153">
        <v>2.582268</v>
      </c>
      <c r="D19" s="153">
        <v>3.1599059999999999</v>
      </c>
      <c r="E19" s="153">
        <v>0.42229460000000002</v>
      </c>
      <c r="F19" s="153">
        <v>0.54865790000000003</v>
      </c>
      <c r="G19" s="153">
        <v>0.95419739999999997</v>
      </c>
      <c r="H19" s="153">
        <v>1.7393289999999999</v>
      </c>
      <c r="I19" s="154">
        <v>0.95577719999999999</v>
      </c>
      <c r="J19" s="151"/>
      <c r="K19" s="152">
        <v>0.56517459999999997</v>
      </c>
      <c r="L19" s="153">
        <v>2.5035690000000002</v>
      </c>
      <c r="M19" s="153">
        <v>2.544451</v>
      </c>
      <c r="N19" s="153">
        <v>0.40848689999999999</v>
      </c>
      <c r="O19" s="153">
        <v>0.36043039999999998</v>
      </c>
      <c r="P19" s="154">
        <v>0.46219739999999998</v>
      </c>
    </row>
    <row r="20" spans="1:16">
      <c r="A20" s="144">
        <v>2021</v>
      </c>
      <c r="B20" s="152">
        <v>0.67566789999999999</v>
      </c>
      <c r="C20" s="153">
        <v>2.480038</v>
      </c>
      <c r="D20" s="153">
        <v>2.8001360000000002</v>
      </c>
      <c r="E20" s="153">
        <v>0.43260520000000002</v>
      </c>
      <c r="F20" s="153">
        <v>0.4994826</v>
      </c>
      <c r="G20" s="153">
        <v>1.0257970000000001</v>
      </c>
      <c r="H20" s="153">
        <v>1.6205609999999999</v>
      </c>
      <c r="I20" s="154">
        <v>1.037102</v>
      </c>
      <c r="J20" s="151"/>
      <c r="K20" s="152">
        <v>0.58441900000000002</v>
      </c>
      <c r="L20" s="153">
        <v>2.4823569999999999</v>
      </c>
      <c r="M20" s="153">
        <v>2.5206909999999998</v>
      </c>
      <c r="N20" s="153">
        <v>0.44222</v>
      </c>
      <c r="O20" s="153">
        <v>0.38731589999999999</v>
      </c>
      <c r="P20" s="154">
        <v>0.48340880000000003</v>
      </c>
    </row>
    <row r="21" spans="1:16">
      <c r="A21" s="145">
        <v>2022</v>
      </c>
      <c r="B21" s="155">
        <v>0.65795219999999999</v>
      </c>
      <c r="C21" s="156">
        <v>2.501271</v>
      </c>
      <c r="D21" s="156">
        <v>2.7165330000000001</v>
      </c>
      <c r="E21" s="156">
        <v>0.42413070000000003</v>
      </c>
      <c r="F21" s="156">
        <v>0.48983589999999999</v>
      </c>
      <c r="G21" s="156">
        <v>1.0265409999999999</v>
      </c>
      <c r="H21" s="156">
        <v>1.54406</v>
      </c>
      <c r="I21" s="157">
        <v>1.003652</v>
      </c>
      <c r="J21" s="151"/>
      <c r="K21" s="155">
        <v>0.61769830000000003</v>
      </c>
      <c r="L21" s="156">
        <v>2.6411169999999999</v>
      </c>
      <c r="M21" s="156">
        <v>2.5563850000000001</v>
      </c>
      <c r="N21" s="156">
        <v>0.443131</v>
      </c>
      <c r="O21" s="156">
        <v>0.4291005</v>
      </c>
      <c r="P21" s="157">
        <v>0.53076310000000004</v>
      </c>
    </row>
    <row r="22" spans="1:16">
      <c r="A22"/>
      <c r="B22" s="29"/>
      <c r="C22" s="29"/>
      <c r="D22" s="29"/>
      <c r="E22" s="29"/>
      <c r="F22" s="29"/>
      <c r="G22" s="29"/>
      <c r="H22" s="29"/>
      <c r="I22" s="29"/>
      <c r="J22"/>
      <c r="K22" s="27"/>
      <c r="L22" s="27"/>
      <c r="M22" s="27"/>
      <c r="N22" s="27"/>
      <c r="O22" s="27"/>
      <c r="P22" s="27"/>
    </row>
    <row r="23" spans="1:16">
      <c r="A23"/>
      <c r="B23" s="29"/>
      <c r="C23" s="29"/>
      <c r="D23" s="29"/>
      <c r="E23" s="29"/>
      <c r="F23" s="29"/>
      <c r="G23" s="29"/>
      <c r="H23" s="29"/>
      <c r="I23" s="29"/>
      <c r="J23"/>
      <c r="K23" s="27"/>
      <c r="L23" s="27"/>
      <c r="M23" s="27"/>
      <c r="N23" s="27"/>
      <c r="O23" s="27"/>
      <c r="P23" s="27"/>
    </row>
    <row r="24" spans="1:16" ht="15">
      <c r="A24" s="20" t="s">
        <v>15</v>
      </c>
      <c r="B24" s="13">
        <f>AVERAGE(B4:B21)</f>
        <v>0.85058348888888891</v>
      </c>
      <c r="C24" s="13">
        <f t="shared" ref="C24:I24" si="0">AVERAGE(C4:C21)</f>
        <v>2.9500134444444441</v>
      </c>
      <c r="D24" s="13">
        <f t="shared" si="0"/>
        <v>3.3335939999999997</v>
      </c>
      <c r="E24" s="13">
        <f t="shared" si="0"/>
        <v>0.46090930555555548</v>
      </c>
      <c r="F24" s="13">
        <f t="shared" si="0"/>
        <v>0.59181604999999993</v>
      </c>
      <c r="G24" s="13">
        <f t="shared" si="0"/>
        <v>0.96592804999999993</v>
      </c>
      <c r="H24" s="13">
        <f t="shared" si="0"/>
        <v>1.8279888888888887</v>
      </c>
      <c r="I24" s="139">
        <f t="shared" si="0"/>
        <v>0.99432768888888878</v>
      </c>
      <c r="J24" s="11"/>
      <c r="K24" s="13">
        <f>AVERAGE(K4:K21)</f>
        <v>0.5892225166666667</v>
      </c>
      <c r="L24" s="13">
        <f t="shared" ref="L24:P24" si="1">AVERAGE(L4:L21)</f>
        <v>2.6207759444444445</v>
      </c>
      <c r="M24" s="13">
        <f t="shared" si="1"/>
        <v>2.5851143888888886</v>
      </c>
      <c r="N24" s="13">
        <f t="shared" si="1"/>
        <v>0.42563220000000007</v>
      </c>
      <c r="O24" s="13">
        <f t="shared" si="1"/>
        <v>0.3746536055555556</v>
      </c>
      <c r="P24" s="139">
        <f t="shared" si="1"/>
        <v>0.46503363333333336</v>
      </c>
    </row>
    <row r="25" spans="1:16" ht="15">
      <c r="A25" s="21" t="s">
        <v>16</v>
      </c>
      <c r="B25" s="10">
        <f>MEDIAN(B4:B21)</f>
        <v>0.87088399999999999</v>
      </c>
      <c r="C25" s="10">
        <f t="shared" ref="C25:I25" si="2">MEDIAN(C4:C21)</f>
        <v>3.0503</v>
      </c>
      <c r="D25" s="10">
        <f t="shared" si="2"/>
        <v>3.1966580000000002</v>
      </c>
      <c r="E25" s="10">
        <f t="shared" si="2"/>
        <v>0.46773949999999997</v>
      </c>
      <c r="F25" s="10">
        <f t="shared" si="2"/>
        <v>0.58748549999999999</v>
      </c>
      <c r="G25" s="10">
        <f t="shared" si="2"/>
        <v>0.95671590000000006</v>
      </c>
      <c r="H25" s="10">
        <f t="shared" si="2"/>
        <v>1.8654550000000001</v>
      </c>
      <c r="I25" s="56">
        <f t="shared" si="2"/>
        <v>0.99755759999999993</v>
      </c>
      <c r="J25" s="11"/>
      <c r="K25" s="10">
        <f>MEDIAN(K4:K21)</f>
        <v>0.58683649999999998</v>
      </c>
      <c r="L25" s="10">
        <f t="shared" ref="L25:P25" si="3">MEDIAN(L4:L21)</f>
        <v>2.6439335000000002</v>
      </c>
      <c r="M25" s="10">
        <f t="shared" si="3"/>
        <v>2.5561474999999998</v>
      </c>
      <c r="N25" s="10">
        <f t="shared" si="3"/>
        <v>0.42391449999999997</v>
      </c>
      <c r="O25" s="10">
        <f t="shared" si="3"/>
        <v>0.37539500000000003</v>
      </c>
      <c r="P25" s="56">
        <f t="shared" si="3"/>
        <v>0.45891915</v>
      </c>
    </row>
    <row r="26" spans="1:16" ht="15">
      <c r="A26" s="21" t="s">
        <v>17</v>
      </c>
      <c r="B26" s="10">
        <f>MIN(B4:B21)</f>
        <v>0.65795219999999999</v>
      </c>
      <c r="C26" s="10">
        <f t="shared" ref="C26:I26" si="4">MIN(C4:C21)</f>
        <v>2.480038</v>
      </c>
      <c r="D26" s="10">
        <f t="shared" si="4"/>
        <v>2.7165330000000001</v>
      </c>
      <c r="E26" s="10">
        <f t="shared" si="4"/>
        <v>0.42229460000000002</v>
      </c>
      <c r="F26" s="10">
        <f t="shared" si="4"/>
        <v>0.48983589999999999</v>
      </c>
      <c r="G26" s="10">
        <f t="shared" si="4"/>
        <v>0.90162799999999999</v>
      </c>
      <c r="H26" s="10">
        <f t="shared" si="4"/>
        <v>1.54406</v>
      </c>
      <c r="I26" s="56">
        <f t="shared" si="4"/>
        <v>0.91799560000000002</v>
      </c>
      <c r="J26" s="11"/>
      <c r="K26" s="10">
        <f>MIN(K4:K21)</f>
        <v>0.54300199999999998</v>
      </c>
      <c r="L26" s="10">
        <f t="shared" ref="L26:P26" si="5">MIN(L4:L21)</f>
        <v>2.480315</v>
      </c>
      <c r="M26" s="10">
        <f t="shared" si="5"/>
        <v>2.3899699999999999</v>
      </c>
      <c r="N26" s="10">
        <f t="shared" si="5"/>
        <v>0.40813860000000002</v>
      </c>
      <c r="O26" s="10">
        <f t="shared" si="5"/>
        <v>0.34378599999999998</v>
      </c>
      <c r="P26" s="56">
        <f t="shared" si="5"/>
        <v>0.42746699999999999</v>
      </c>
    </row>
    <row r="27" spans="1:16" ht="15">
      <c r="A27" s="21" t="s">
        <v>18</v>
      </c>
      <c r="B27" s="10">
        <f>MAX(B4:B21)</f>
        <v>1.0159400000000001</v>
      </c>
      <c r="C27" s="10">
        <f t="shared" ref="C27:I27" si="6">MAX(C4:C21)</f>
        <v>3.3662000000000001</v>
      </c>
      <c r="D27" s="10">
        <f t="shared" si="6"/>
        <v>3.9302700000000002</v>
      </c>
      <c r="E27" s="10">
        <f t="shared" si="6"/>
        <v>0.49445</v>
      </c>
      <c r="F27" s="10">
        <f t="shared" si="6"/>
        <v>0.70048200000000005</v>
      </c>
      <c r="G27" s="10">
        <f t="shared" si="6"/>
        <v>1.0584</v>
      </c>
      <c r="H27" s="10">
        <f t="shared" si="6"/>
        <v>2.0926200000000001</v>
      </c>
      <c r="I27" s="56">
        <f t="shared" si="6"/>
        <v>1.09474</v>
      </c>
      <c r="J27" s="11"/>
      <c r="K27" s="10">
        <f>MAX(K4:K21)</f>
        <v>0.68340500000000004</v>
      </c>
      <c r="L27" s="10">
        <f t="shared" ref="L27:P27" si="7">MAX(L4:L21)</f>
        <v>2.7469700000000001</v>
      </c>
      <c r="M27" s="10">
        <f t="shared" si="7"/>
        <v>2.9147799999999999</v>
      </c>
      <c r="N27" s="10">
        <f t="shared" si="7"/>
        <v>0.447046</v>
      </c>
      <c r="O27" s="10">
        <f t="shared" si="7"/>
        <v>0.4291005</v>
      </c>
      <c r="P27" s="56">
        <f t="shared" si="7"/>
        <v>0.53914300000000004</v>
      </c>
    </row>
    <row r="28" spans="1:16" ht="15">
      <c r="A28" s="21" t="s">
        <v>19</v>
      </c>
      <c r="B28" s="10">
        <f>STDEV(B4:B21)</f>
        <v>0.11181462263402391</v>
      </c>
      <c r="C28" s="10">
        <f t="shared" ref="C28:I28" si="8">STDEV(C4:C21)</f>
        <v>0.27541231848805769</v>
      </c>
      <c r="D28" s="10">
        <f t="shared" si="8"/>
        <v>0.39344496077850788</v>
      </c>
      <c r="E28" s="10">
        <f t="shared" si="8"/>
        <v>2.2972044587266909E-2</v>
      </c>
      <c r="F28" s="10">
        <f t="shared" si="8"/>
        <v>6.627998523754966E-2</v>
      </c>
      <c r="G28" s="10">
        <f t="shared" si="8"/>
        <v>4.2462993126918945E-2</v>
      </c>
      <c r="H28" s="10">
        <f t="shared" si="8"/>
        <v>0.14459828748025419</v>
      </c>
      <c r="I28" s="56">
        <f t="shared" si="8"/>
        <v>4.6021308455372875E-2</v>
      </c>
      <c r="J28" s="11"/>
      <c r="K28" s="10">
        <f>STDEV(K4:K21)</f>
        <v>3.488202931278428E-2</v>
      </c>
      <c r="L28" s="10">
        <f t="shared" ref="L28:P28" si="9">STDEV(L4:L21)</f>
        <v>8.552901642234173E-2</v>
      </c>
      <c r="M28" s="10">
        <f t="shared" si="9"/>
        <v>0.11905933959023711</v>
      </c>
      <c r="N28" s="10">
        <f t="shared" si="9"/>
        <v>1.2202657477441734E-2</v>
      </c>
      <c r="O28" s="10">
        <f t="shared" si="9"/>
        <v>2.377273552987743E-2</v>
      </c>
      <c r="P28" s="56">
        <f t="shared" si="9"/>
        <v>2.960145243324469E-2</v>
      </c>
    </row>
    <row r="29" spans="1:16" ht="15">
      <c r="A29" s="21" t="s">
        <v>20</v>
      </c>
      <c r="B29" s="10">
        <f>SKEW(B4:B21)</f>
        <v>-0.2059757332607271</v>
      </c>
      <c r="C29" s="10">
        <f t="shared" ref="C29:I29" si="10">SKEW(C4:C21)</f>
        <v>-0.41886699025326235</v>
      </c>
      <c r="D29" s="10">
        <f t="shared" si="10"/>
        <v>0.39415747704878684</v>
      </c>
      <c r="E29" s="10">
        <f t="shared" si="10"/>
        <v>-0.46876799442883815</v>
      </c>
      <c r="F29" s="10">
        <f t="shared" si="10"/>
        <v>0.26748983263471832</v>
      </c>
      <c r="G29" s="10">
        <f t="shared" si="10"/>
        <v>0.63673482901897105</v>
      </c>
      <c r="H29" s="10">
        <f t="shared" si="10"/>
        <v>-0.28948177199358266</v>
      </c>
      <c r="I29" s="56">
        <f t="shared" si="10"/>
        <v>0.27149903963557992</v>
      </c>
      <c r="J29" s="11"/>
      <c r="K29" s="10">
        <f>SKEW(K4:K21)</f>
        <v>1.0503866217819446</v>
      </c>
      <c r="L29" s="10">
        <f t="shared" ref="L29:P29" si="11">SKEW(L4:L21)</f>
        <v>-0.33249104734227086</v>
      </c>
      <c r="M29" s="10">
        <f t="shared" si="11"/>
        <v>1.0249489025890515</v>
      </c>
      <c r="N29" s="10">
        <f t="shared" si="11"/>
        <v>0.24251607069671727</v>
      </c>
      <c r="O29" s="10">
        <f t="shared" si="11"/>
        <v>1.0575584898756498</v>
      </c>
      <c r="P29" s="56">
        <f t="shared" si="11"/>
        <v>1.4896967591624399</v>
      </c>
    </row>
    <row r="30" spans="1:16" ht="15">
      <c r="A30" s="22" t="s">
        <v>21</v>
      </c>
      <c r="B30" s="16">
        <f>KURT(B4:B21)</f>
        <v>-1.2203536249546487</v>
      </c>
      <c r="C30" s="16">
        <f t="shared" ref="C30:I30" si="12">KURT(C4:C21)</f>
        <v>-1.1086768460895922</v>
      </c>
      <c r="D30" s="16">
        <f t="shared" si="12"/>
        <v>-1.1569373162711001</v>
      </c>
      <c r="E30" s="16">
        <f t="shared" si="12"/>
        <v>-1.140909454314694</v>
      </c>
      <c r="F30" s="16">
        <f t="shared" si="12"/>
        <v>-0.99545676193957888</v>
      </c>
      <c r="G30" s="16">
        <f t="shared" si="12"/>
        <v>-0.18040241569282944</v>
      </c>
      <c r="H30" s="16">
        <f t="shared" si="12"/>
        <v>-0.49510189982825725</v>
      </c>
      <c r="I30" s="58">
        <f t="shared" si="12"/>
        <v>-0.20841557743296146</v>
      </c>
      <c r="J30" s="11"/>
      <c r="K30" s="16">
        <f>KURT(K4:K21)</f>
        <v>1.7484365356491862</v>
      </c>
      <c r="L30" s="16">
        <f t="shared" ref="L30:P30" si="13">KURT(L4:L21)</f>
        <v>-1.1518431276347982</v>
      </c>
      <c r="M30" s="16">
        <f t="shared" si="13"/>
        <v>2.3743766277189087</v>
      </c>
      <c r="N30" s="16">
        <f t="shared" si="13"/>
        <v>-1.1150859178959474</v>
      </c>
      <c r="O30" s="16">
        <f t="shared" si="13"/>
        <v>1.2471682364037244</v>
      </c>
      <c r="P30" s="58">
        <f t="shared" si="13"/>
        <v>2.136198811202406</v>
      </c>
    </row>
  </sheetData>
  <mergeCells count="2">
    <mergeCell ref="B2:I2"/>
    <mergeCell ref="K2:P2"/>
  </mergeCells>
  <pageMargins left="0.7" right="0.7" top="0.75" bottom="0.75" header="0.51180555555555496" footer="0.51180555555555496"/>
  <pageSetup paperSize="9" firstPageNumber="0"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9D18E"/>
  </sheetPr>
  <dimension ref="A1:ALK38"/>
  <sheetViews>
    <sheetView showGridLines="0" topLeftCell="I2" workbookViewId="0">
      <selection activeCell="N4" sqref="N4"/>
    </sheetView>
  </sheetViews>
  <sheetFormatPr defaultColWidth="8.85546875" defaultRowHeight="14.25"/>
  <cols>
    <col min="1" max="1" width="25.85546875" style="1" customWidth="1"/>
    <col min="2" max="15" width="12.85546875" style="1" customWidth="1"/>
    <col min="16" max="16" width="8.85546875" style="1" hidden="1" customWidth="1"/>
    <col min="17" max="17" width="9.5703125" style="1" hidden="1" customWidth="1"/>
    <col min="18" max="18" width="8.85546875" style="1" hidden="1" customWidth="1"/>
    <col min="19" max="999" width="8.85546875" style="1"/>
  </cols>
  <sheetData>
    <row r="1" spans="1:999" ht="15">
      <c r="A1" s="4" t="s">
        <v>0</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row>
    <row r="2" spans="1:999" ht="16.5">
      <c r="A2"/>
      <c r="B2" s="423" t="s">
        <v>23</v>
      </c>
      <c r="C2" s="423"/>
      <c r="D2" s="423"/>
      <c r="E2" s="423"/>
      <c r="F2" s="423"/>
      <c r="G2" s="423"/>
      <c r="H2" s="423"/>
      <c r="I2" s="423"/>
      <c r="J2" s="423"/>
      <c r="K2" s="423"/>
      <c r="L2" s="423"/>
      <c r="M2" s="423"/>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row>
    <row r="3" spans="1:999" ht="16.5">
      <c r="A3" s="30"/>
      <c r="B3" s="423" t="s">
        <v>1</v>
      </c>
      <c r="C3" s="423"/>
      <c r="D3" s="423"/>
      <c r="E3" s="423"/>
      <c r="F3" s="423" t="s">
        <v>24</v>
      </c>
      <c r="G3" s="423"/>
      <c r="H3" s="423"/>
      <c r="I3" s="423"/>
      <c r="J3" s="423" t="s">
        <v>3</v>
      </c>
      <c r="K3" s="423"/>
      <c r="L3" s="423"/>
      <c r="M3" s="423"/>
      <c r="N3" s="31"/>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row>
    <row r="4" spans="1:999" s="36" customFormat="1" ht="36" customHeight="1">
      <c r="A4" s="24" t="s">
        <v>4</v>
      </c>
      <c r="B4" s="175" t="s">
        <v>25</v>
      </c>
      <c r="C4" s="176" t="s">
        <v>6</v>
      </c>
      <c r="D4" s="176" t="s">
        <v>7</v>
      </c>
      <c r="E4" s="177" t="s">
        <v>8</v>
      </c>
      <c r="F4" s="175" t="s">
        <v>25</v>
      </c>
      <c r="G4" s="176" t="s">
        <v>6</v>
      </c>
      <c r="H4" s="176" t="s">
        <v>7</v>
      </c>
      <c r="I4" s="177" t="s">
        <v>8</v>
      </c>
      <c r="J4" s="175" t="s">
        <v>25</v>
      </c>
      <c r="K4" s="176" t="s">
        <v>6</v>
      </c>
      <c r="L4" s="176" t="s">
        <v>7</v>
      </c>
      <c r="M4" s="177" t="s">
        <v>8</v>
      </c>
      <c r="N4" s="35" t="s">
        <v>26</v>
      </c>
      <c r="P4" s="169">
        <v>2001</v>
      </c>
      <c r="Q4" s="14">
        <v>68.855696303373179</v>
      </c>
      <c r="R4" s="172"/>
      <c r="S4" s="39"/>
    </row>
    <row r="5" spans="1:999">
      <c r="A5" s="40">
        <v>2002</v>
      </c>
      <c r="B5" s="180"/>
      <c r="C5" s="178"/>
      <c r="D5" s="178"/>
      <c r="E5" s="172"/>
      <c r="F5" s="181"/>
      <c r="G5" s="178"/>
      <c r="H5" s="178"/>
      <c r="I5" s="182"/>
      <c r="J5" s="181"/>
      <c r="K5" s="178"/>
      <c r="L5" s="178"/>
      <c r="M5" s="172"/>
      <c r="N5" s="179"/>
      <c r="O5"/>
      <c r="P5" s="170">
        <v>2002</v>
      </c>
      <c r="Q5" s="11">
        <v>73.266519439145981</v>
      </c>
      <c r="R5" s="37">
        <f t="shared" ref="R5:R25" si="0">Q5/Q4-1</f>
        <v>6.4058943160476334E-2</v>
      </c>
      <c r="S5" s="39"/>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row>
    <row r="6" spans="1:999">
      <c r="A6" s="26">
        <v>2003</v>
      </c>
      <c r="B6" s="43">
        <v>-1.2843718560222483E-2</v>
      </c>
      <c r="C6" s="44">
        <v>-4.2448264737060426E-2</v>
      </c>
      <c r="D6" s="44">
        <v>-1.1422562280160919E-2</v>
      </c>
      <c r="E6" s="42">
        <v>3.4332152286356443E-2</v>
      </c>
      <c r="F6" s="43">
        <v>-7.5594702726173191E-2</v>
      </c>
      <c r="G6" s="44">
        <v>-6.0067502098184233E-2</v>
      </c>
      <c r="H6" s="44">
        <v>-5.4708537554002401E-3</v>
      </c>
      <c r="I6" s="42">
        <v>-4.4052989396402009E-2</v>
      </c>
      <c r="J6" s="43">
        <v>-1.3602186026647978E-2</v>
      </c>
      <c r="K6" s="44">
        <v>-9.1873712532054563E-3</v>
      </c>
      <c r="L6" s="44">
        <v>1.3847373306949518E-2</v>
      </c>
      <c r="M6" s="42">
        <v>-1.0878681158572268E-2</v>
      </c>
      <c r="N6" s="42">
        <f>R6</f>
        <v>5.9551254188736857E-2</v>
      </c>
      <c r="O6"/>
      <c r="P6" s="170">
        <v>2003</v>
      </c>
      <c r="Q6" s="11">
        <v>77.629632561790601</v>
      </c>
      <c r="R6" s="37">
        <f t="shared" si="0"/>
        <v>5.9551254188736857E-2</v>
      </c>
      <c r="S6" s="39"/>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row>
    <row r="7" spans="1:999">
      <c r="A7" s="26">
        <v>2004</v>
      </c>
      <c r="B7" s="43">
        <v>-4.0019197400967266E-2</v>
      </c>
      <c r="C7" s="44">
        <v>-7.211205236811713E-2</v>
      </c>
      <c r="D7" s="44">
        <v>2.4790306409410157E-3</v>
      </c>
      <c r="E7" s="42">
        <v>-6.7861650139962926E-2</v>
      </c>
      <c r="F7" s="43">
        <v>4.5466288214295325E-2</v>
      </c>
      <c r="G7" s="44">
        <v>-4.4633926689532144E-2</v>
      </c>
      <c r="H7" s="44">
        <v>0.10735031147368534</v>
      </c>
      <c r="I7" s="42">
        <v>-1.5997588742556856E-2</v>
      </c>
      <c r="J7" s="43">
        <v>-1.3789756864784897E-2</v>
      </c>
      <c r="K7" s="44">
        <v>-9.2725617201971922E-3</v>
      </c>
      <c r="L7" s="44">
        <v>1.3658242524002828E-2</v>
      </c>
      <c r="M7" s="42">
        <v>-1.0998328467244689E-2</v>
      </c>
      <c r="N7" s="42">
        <f t="shared" ref="N7:N25" si="1">R7</f>
        <v>9.5378379431611426E-2</v>
      </c>
      <c r="O7"/>
      <c r="P7" s="170">
        <v>2004</v>
      </c>
      <c r="Q7" s="11">
        <v>85.033821111405643</v>
      </c>
      <c r="R7" s="37">
        <f t="shared" si="0"/>
        <v>9.5378379431611426E-2</v>
      </c>
      <c r="S7" s="39"/>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row>
    <row r="8" spans="1:999">
      <c r="A8" s="26">
        <v>2005</v>
      </c>
      <c r="B8" s="43">
        <v>-1.7148370992158157E-2</v>
      </c>
      <c r="C8" s="44">
        <v>-1.2484135464974067E-3</v>
      </c>
      <c r="D8" s="44">
        <v>2.8955192023295773E-2</v>
      </c>
      <c r="E8" s="42">
        <v>-4.3390537230717841E-2</v>
      </c>
      <c r="F8" s="43">
        <v>2.468810923998932E-2</v>
      </c>
      <c r="G8" s="44">
        <v>-2.4942037240571535E-2</v>
      </c>
      <c r="H8" s="44">
        <v>5.1200050661769358E-2</v>
      </c>
      <c r="I8" s="42">
        <v>-2.2987081311743762E-2</v>
      </c>
      <c r="J8" s="43">
        <v>1.0594696249588198E-2</v>
      </c>
      <c r="K8" s="44">
        <v>-4.074960428129959E-2</v>
      </c>
      <c r="L8" s="44">
        <v>3.6093941880392943E-3</v>
      </c>
      <c r="M8" s="42">
        <v>7.4017234764391926E-3</v>
      </c>
      <c r="N8" s="42">
        <f t="shared" si="1"/>
        <v>9.0674749798480558E-2</v>
      </c>
      <c r="O8"/>
      <c r="P8" s="170">
        <v>2005</v>
      </c>
      <c r="Q8" s="11">
        <v>92.744241565091102</v>
      </c>
      <c r="R8" s="37">
        <f t="shared" si="0"/>
        <v>9.0674749798480558E-2</v>
      </c>
      <c r="S8" s="39"/>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row>
    <row r="9" spans="1:999">
      <c r="A9" s="26">
        <v>2006</v>
      </c>
      <c r="B9" s="43">
        <v>-2.1551274389838948E-2</v>
      </c>
      <c r="C9" s="44">
        <v>-2.0141548305783186E-2</v>
      </c>
      <c r="D9" s="44">
        <v>-3.3192967275248786E-2</v>
      </c>
      <c r="E9" s="42">
        <v>-2.1942939843143661E-3</v>
      </c>
      <c r="F9" s="43">
        <v>-0.12728605185397446</v>
      </c>
      <c r="G9" s="44">
        <v>-8.1248971532006387E-3</v>
      </c>
      <c r="H9" s="44">
        <v>-0.11109103018497879</v>
      </c>
      <c r="I9" s="42">
        <v>-4.5598357281664947E-2</v>
      </c>
      <c r="J9" s="43">
        <v>-3.6381533114935305E-2</v>
      </c>
      <c r="K9" s="44">
        <v>-9.7931014776935221E-3</v>
      </c>
      <c r="L9" s="44">
        <v>-1.1677029141817785E-2</v>
      </c>
      <c r="M9" s="42">
        <v>-3.4625465360092478E-2</v>
      </c>
      <c r="N9" s="42">
        <f t="shared" si="1"/>
        <v>7.0422734222643335E-2</v>
      </c>
      <c r="O9"/>
      <c r="P9" s="170">
        <v>2006</v>
      </c>
      <c r="Q9" s="11">
        <v>99.275544639510144</v>
      </c>
      <c r="R9" s="37">
        <f t="shared" si="0"/>
        <v>7.0422734222643335E-2</v>
      </c>
      <c r="S9" s="3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row>
    <row r="10" spans="1:999">
      <c r="A10" s="26">
        <v>2007</v>
      </c>
      <c r="B10" s="43">
        <v>-2.8652170119533471E-2</v>
      </c>
      <c r="C10" s="44">
        <v>2.042482216623398E-3</v>
      </c>
      <c r="D10" s="44">
        <v>2.9446743295018951E-2</v>
      </c>
      <c r="E10" s="42">
        <v>-4.8086275446649451E-2</v>
      </c>
      <c r="F10" s="43">
        <v>-2.2873917131393973E-2</v>
      </c>
      <c r="G10" s="44">
        <v>-1.4889778312353497E-2</v>
      </c>
      <c r="H10" s="44">
        <v>6.133329317238978E-3</v>
      </c>
      <c r="I10" s="42">
        <v>-5.9630232377360093E-3</v>
      </c>
      <c r="J10" s="43">
        <v>-4.4118380392506817E-2</v>
      </c>
      <c r="K10" s="44">
        <v>1.6926318371329296E-2</v>
      </c>
      <c r="L10" s="44">
        <v>-3.7171351637271921E-2</v>
      </c>
      <c r="M10" s="42">
        <v>2.6823109873908013E-3</v>
      </c>
      <c r="N10" s="42">
        <f t="shared" si="1"/>
        <v>5.1417801450845957E-2</v>
      </c>
      <c r="O10"/>
      <c r="P10" s="170">
        <v>2007</v>
      </c>
      <c r="Q10" s="11">
        <v>104.38007488270908</v>
      </c>
      <c r="R10" s="37">
        <f t="shared" si="0"/>
        <v>5.1417801450845957E-2</v>
      </c>
      <c r="S10" s="39"/>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row>
    <row r="11" spans="1:999">
      <c r="A11" s="26">
        <v>2008</v>
      </c>
      <c r="B11" s="43">
        <v>0.13168505571607492</v>
      </c>
      <c r="C11" s="44">
        <v>2.4932379296603635E-2</v>
      </c>
      <c r="D11" s="44">
        <v>0.10982948099935408</v>
      </c>
      <c r="E11" s="42">
        <v>4.1281258402796395E-2</v>
      </c>
      <c r="F11" s="43">
        <v>4.0720350810183437E-2</v>
      </c>
      <c r="G11" s="44">
        <v>1.5914784329410736E-2</v>
      </c>
      <c r="H11" s="44">
        <v>6.2568527880790814E-3</v>
      </c>
      <c r="I11" s="42">
        <v>2.1797973325799136E-2</v>
      </c>
      <c r="J11" s="43">
        <v>-1.6127013595799822E-2</v>
      </c>
      <c r="K11" s="44">
        <v>-2.7616686352334274E-2</v>
      </c>
      <c r="L11" s="44">
        <v>1.6148302496984179E-2</v>
      </c>
      <c r="M11" s="42">
        <v>-3.6870561242421163E-2</v>
      </c>
      <c r="N11" s="42">
        <f t="shared" si="1"/>
        <v>6.760195326407592E-3</v>
      </c>
      <c r="O11"/>
      <c r="P11" s="170">
        <v>2008</v>
      </c>
      <c r="Q11" s="11">
        <v>105.08570457710125</v>
      </c>
      <c r="R11" s="37">
        <f t="shared" si="0"/>
        <v>6.760195326407592E-3</v>
      </c>
      <c r="S11" s="39"/>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row>
    <row r="12" spans="1:999">
      <c r="A12" s="26">
        <v>2009</v>
      </c>
      <c r="B12" s="43">
        <v>0.12050471934191576</v>
      </c>
      <c r="C12" s="44">
        <v>8.6334499736785197E-2</v>
      </c>
      <c r="D12" s="44">
        <v>5.635234906531017E-2</v>
      </c>
      <c r="E12" s="42">
        <v>0.12094391471542032</v>
      </c>
      <c r="F12" s="43">
        <v>7.9127576344127704E-2</v>
      </c>
      <c r="G12" s="44">
        <v>5.3449097577654037E-2</v>
      </c>
      <c r="H12" s="44">
        <v>2.7746477301886507E-2</v>
      </c>
      <c r="I12" s="42">
        <v>4.8865089592992517E-2</v>
      </c>
      <c r="J12" s="43">
        <v>9.639079609253387E-2</v>
      </c>
      <c r="K12" s="44">
        <v>4.5289901329588211E-2</v>
      </c>
      <c r="L12" s="44">
        <v>1.772138056526984E-2</v>
      </c>
      <c r="M12" s="42">
        <v>4.6972125863357084E-2</v>
      </c>
      <c r="N12" s="42">
        <f t="shared" si="1"/>
        <v>-4.8395779402800598E-2</v>
      </c>
      <c r="O12"/>
      <c r="P12" s="170">
        <v>2009</v>
      </c>
      <c r="Q12" s="11">
        <v>99.999999999999986</v>
      </c>
      <c r="R12" s="37">
        <f t="shared" si="0"/>
        <v>-4.8395779402800598E-2</v>
      </c>
      <c r="S12" s="39"/>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row>
    <row r="13" spans="1:999">
      <c r="A13" s="26">
        <v>2010</v>
      </c>
      <c r="B13" s="43">
        <v>-0.10227856320651685</v>
      </c>
      <c r="C13" s="44">
        <v>-2.4055439950083857E-2</v>
      </c>
      <c r="D13" s="44">
        <v>-6.7824934158562944E-2</v>
      </c>
      <c r="E13" s="42">
        <v>-8.4834883837006991E-2</v>
      </c>
      <c r="F13" s="43">
        <v>-8.4445737980470503E-2</v>
      </c>
      <c r="G13" s="44">
        <v>-1.0433058475483148E-2</v>
      </c>
      <c r="H13" s="44">
        <v>-6.083007671153573E-2</v>
      </c>
      <c r="I13" s="42">
        <v>-2.4406433374838388E-2</v>
      </c>
      <c r="J13" s="43">
        <v>-6.1925812640070244E-2</v>
      </c>
      <c r="K13" s="44">
        <v>-3.1204961596309366E-2</v>
      </c>
      <c r="L13" s="44">
        <v>-1.4776855767383412E-2</v>
      </c>
      <c r="M13" s="42">
        <v>-2.3359605079862011E-2</v>
      </c>
      <c r="N13" s="42">
        <f t="shared" si="1"/>
        <v>8.5923303808788987E-2</v>
      </c>
      <c r="O13"/>
      <c r="P13" s="170">
        <v>2010</v>
      </c>
      <c r="Q13" s="11">
        <v>108.59233038087889</v>
      </c>
      <c r="R13" s="37">
        <f t="shared" si="0"/>
        <v>8.5923303808788987E-2</v>
      </c>
      <c r="S13" s="39"/>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row>
    <row r="14" spans="1:999">
      <c r="A14" s="26">
        <v>2011</v>
      </c>
      <c r="B14" s="43">
        <v>-5.182740054204471E-2</v>
      </c>
      <c r="C14" s="44">
        <v>-9.9469711229530633E-3</v>
      </c>
      <c r="D14" s="44">
        <v>-8.435251455551529E-2</v>
      </c>
      <c r="E14" s="42">
        <v>-2.1864216565453232E-2</v>
      </c>
      <c r="F14" s="43">
        <v>3.6664511681565592E-3</v>
      </c>
      <c r="G14" s="44">
        <v>-1.3834777768943374E-2</v>
      </c>
      <c r="H14" s="44">
        <v>-1.4294025405607313E-2</v>
      </c>
      <c r="I14" s="42">
        <v>-2.2218308329995828E-2</v>
      </c>
      <c r="J14" s="43">
        <v>1.3439949768086601E-2</v>
      </c>
      <c r="K14" s="44">
        <v>1.2578395471129156E-2</v>
      </c>
      <c r="L14" s="44">
        <v>-2.6754374867491104E-2</v>
      </c>
      <c r="M14" s="42">
        <v>4.3537349311055795E-3</v>
      </c>
      <c r="N14" s="42">
        <f t="shared" si="1"/>
        <v>0.1097782505523528</v>
      </c>
      <c r="O14"/>
      <c r="P14" s="170">
        <v>2011</v>
      </c>
      <c r="Q14" s="11">
        <v>120.51340643349488</v>
      </c>
      <c r="R14" s="37">
        <f t="shared" si="0"/>
        <v>0.1097782505523528</v>
      </c>
      <c r="S14" s="39"/>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row>
    <row r="15" spans="1:999">
      <c r="A15" s="26">
        <v>2012</v>
      </c>
      <c r="B15" s="43"/>
      <c r="C15" s="44"/>
      <c r="D15" s="44"/>
      <c r="E15" s="42"/>
      <c r="F15" s="43">
        <v>-5.9206932446018268E-2</v>
      </c>
      <c r="G15" s="44">
        <v>-4.1078771265015135E-3</v>
      </c>
      <c r="H15" s="44">
        <v>-2.7091256610602854E-2</v>
      </c>
      <c r="I15" s="42">
        <v>-6.2797796031770492E-3</v>
      </c>
      <c r="J15" s="43">
        <v>4.0150814203252283E-2</v>
      </c>
      <c r="K15" s="44">
        <v>2.734152494100428E-2</v>
      </c>
      <c r="L15" s="44">
        <v>3.7297694409917925E-2</v>
      </c>
      <c r="M15" s="42">
        <v>3.0300736295237662E-2</v>
      </c>
      <c r="N15" s="42">
        <f t="shared" si="1"/>
        <v>4.7588346657555958E-2</v>
      </c>
      <c r="O15"/>
      <c r="P15" s="170">
        <v>2012</v>
      </c>
      <c r="Q15" s="11">
        <v>126.24844019573496</v>
      </c>
      <c r="R15" s="37">
        <f t="shared" si="0"/>
        <v>4.7588346657555958E-2</v>
      </c>
      <c r="S15" s="39"/>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row>
    <row r="16" spans="1:999">
      <c r="A16" s="26">
        <v>2013</v>
      </c>
      <c r="B16" s="43">
        <v>-4.2552650232252631E-4</v>
      </c>
      <c r="C16" s="44">
        <v>-6.9212551417385804E-4</v>
      </c>
      <c r="D16" s="44">
        <v>-1.4936461151913494E-2</v>
      </c>
      <c r="E16" s="42">
        <v>1.9358651350794398E-2</v>
      </c>
      <c r="F16" s="43">
        <v>-2.8243629437831985E-2</v>
      </c>
      <c r="G16" s="44">
        <v>1.3175950550718074E-2</v>
      </c>
      <c r="H16" s="44">
        <v>-4.0296012984717189E-2</v>
      </c>
      <c r="I16" s="42">
        <v>-3.026886900209691E-3</v>
      </c>
      <c r="J16" s="43">
        <v>-4.1675731630289814E-2</v>
      </c>
      <c r="K16" s="44">
        <v>-1.8415625169074246E-2</v>
      </c>
      <c r="L16" s="44">
        <v>-2.2887166463787079E-2</v>
      </c>
      <c r="M16" s="42">
        <v>-2.4919983135793466E-2</v>
      </c>
      <c r="N16" s="42">
        <f t="shared" si="1"/>
        <v>8.68469196647641E-2</v>
      </c>
      <c r="O16"/>
      <c r="P16" s="170">
        <v>2013</v>
      </c>
      <c r="Q16" s="11">
        <v>137.21272833921572</v>
      </c>
      <c r="R16" s="37">
        <f t="shared" si="0"/>
        <v>8.68469196647641E-2</v>
      </c>
      <c r="S16" s="39"/>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row>
    <row r="17" spans="1:999">
      <c r="A17" s="26">
        <v>2014</v>
      </c>
      <c r="B17" s="43">
        <v>-6.2930696413760034E-2</v>
      </c>
      <c r="C17" s="44">
        <v>-3.557231812556827E-2</v>
      </c>
      <c r="D17" s="44">
        <v>-5.8306508476654639E-2</v>
      </c>
      <c r="E17" s="42">
        <v>-1.7546827644970175E-2</v>
      </c>
      <c r="F17" s="43">
        <v>-3.4483094194492692E-2</v>
      </c>
      <c r="G17" s="44">
        <v>7.4072298398697445E-3</v>
      </c>
      <c r="H17" s="44">
        <v>-1.9030634884752984E-2</v>
      </c>
      <c r="I17" s="42">
        <v>-1.1260133746777701E-2</v>
      </c>
      <c r="J17" s="43">
        <v>-4.3258593590519312E-2</v>
      </c>
      <c r="K17" s="44">
        <v>-1.6944406718675253E-2</v>
      </c>
      <c r="L17" s="44">
        <v>-4.184035655183449E-2</v>
      </c>
      <c r="M17" s="42">
        <v>-1.9111198977414201E-2</v>
      </c>
      <c r="N17" s="42">
        <f t="shared" si="1"/>
        <v>4.8866600851326325E-2</v>
      </c>
      <c r="O17"/>
      <c r="P17" s="170">
        <v>2014</v>
      </c>
      <c r="Q17" s="11">
        <v>143.91784796668964</v>
      </c>
      <c r="R17" s="37">
        <f t="shared" si="0"/>
        <v>4.8866600851326325E-2</v>
      </c>
      <c r="S17" s="39"/>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row>
    <row r="18" spans="1:999">
      <c r="A18" s="26">
        <v>2015</v>
      </c>
      <c r="B18" s="43">
        <v>-5.6025420872719001E-2</v>
      </c>
      <c r="C18" s="44">
        <v>-4.2112249412885938E-2</v>
      </c>
      <c r="D18" s="44">
        <v>-9.7079476903744188E-3</v>
      </c>
      <c r="E18" s="42">
        <v>-8.7091923947601679E-2</v>
      </c>
      <c r="F18" s="43">
        <v>0.11117964968724259</v>
      </c>
      <c r="G18" s="44">
        <v>5.5839777909973964E-3</v>
      </c>
      <c r="H18" s="44">
        <v>7.1428571428571397E-2</v>
      </c>
      <c r="I18" s="42">
        <v>4.9593938294742346E-2</v>
      </c>
      <c r="J18" s="43">
        <v>4.1100772683140496E-2</v>
      </c>
      <c r="K18" s="44">
        <v>3.7845591708265847E-2</v>
      </c>
      <c r="L18" s="44">
        <v>1.1539718379547148E-2</v>
      </c>
      <c r="M18" s="42">
        <v>6.3139626980289076E-2</v>
      </c>
      <c r="N18" s="42">
        <f t="shared" si="1"/>
        <v>5.9765091075324239E-2</v>
      </c>
      <c r="O18"/>
      <c r="P18" s="170">
        <v>2015</v>
      </c>
      <c r="Q18" s="11">
        <v>152.51911125778349</v>
      </c>
      <c r="R18" s="37">
        <f t="shared" si="0"/>
        <v>5.9765091075324239E-2</v>
      </c>
      <c r="S18" s="39"/>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row>
    <row r="19" spans="1:999">
      <c r="A19" s="26">
        <v>2016</v>
      </c>
      <c r="B19" s="43">
        <v>-2.4200298171736412E-2</v>
      </c>
      <c r="C19" s="44">
        <v>-5.0217277756655965E-2</v>
      </c>
      <c r="D19" s="44">
        <v>4.0639207860902138E-2</v>
      </c>
      <c r="E19" s="42">
        <v>1.9520386451204796E-2</v>
      </c>
      <c r="F19" s="43">
        <v>-6.5454334354091981E-2</v>
      </c>
      <c r="G19" s="44">
        <v>-9.3390861262512281E-3</v>
      </c>
      <c r="H19" s="44">
        <v>-6.7471223164854432E-3</v>
      </c>
      <c r="I19" s="42">
        <v>-5.589288457107755E-2</v>
      </c>
      <c r="J19" s="43">
        <v>-5.3946578183250216E-2</v>
      </c>
      <c r="K19" s="44">
        <v>9.844090217972834E-3</v>
      </c>
      <c r="L19" s="44">
        <v>4.3725925189106452E-3</v>
      </c>
      <c r="M19" s="42">
        <v>-4.7812272689458424E-2</v>
      </c>
      <c r="N19" s="42">
        <f t="shared" si="1"/>
        <v>3.3183633199690643E-2</v>
      </c>
      <c r="O19"/>
      <c r="P19" s="170">
        <v>2016</v>
      </c>
      <c r="Q19" s="11">
        <v>157.5802495017046</v>
      </c>
      <c r="R19" s="37">
        <f t="shared" si="0"/>
        <v>3.3183633199690643E-2</v>
      </c>
      <c r="S19" s="3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row>
    <row r="20" spans="1:999">
      <c r="A20" s="26">
        <v>2017</v>
      </c>
      <c r="B20" s="43">
        <v>-4.7385328785573999E-2</v>
      </c>
      <c r="C20" s="44">
        <v>-2.0501376709663899E-2</v>
      </c>
      <c r="D20" s="44">
        <v>-5.0955454255396382E-2</v>
      </c>
      <c r="E20" s="42">
        <v>-1.7382465687900472E-2</v>
      </c>
      <c r="F20" s="43">
        <v>-5.741811998198576E-2</v>
      </c>
      <c r="G20" s="44">
        <v>-5.4556311955093695E-2</v>
      </c>
      <c r="H20" s="44">
        <v>-6.5031518670601862E-2</v>
      </c>
      <c r="I20" s="42">
        <v>-1.7809107155113524E-2</v>
      </c>
      <c r="J20" s="43">
        <v>-5.984232769436193E-2</v>
      </c>
      <c r="K20" s="44">
        <v>-3.2874095194155739E-2</v>
      </c>
      <c r="L20" s="44">
        <v>-3.5996454643376752E-2</v>
      </c>
      <c r="M20" s="42">
        <v>-2.3323033876196941E-2</v>
      </c>
      <c r="N20" s="42">
        <f t="shared" si="1"/>
        <v>7.4586816779247389E-2</v>
      </c>
      <c r="O20"/>
      <c r="P20" s="170">
        <v>2017</v>
      </c>
      <c r="Q20" s="11">
        <v>169.33365869931635</v>
      </c>
      <c r="R20" s="37">
        <f t="shared" si="0"/>
        <v>7.4586816779247389E-2</v>
      </c>
      <c r="S20" s="39"/>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row>
    <row r="21" spans="1:999">
      <c r="A21" s="26">
        <v>2018</v>
      </c>
      <c r="B21" s="43">
        <v>-7.8057879156137489E-2</v>
      </c>
      <c r="C21" s="44">
        <v>-4.5159742865338082E-2</v>
      </c>
      <c r="D21" s="44">
        <v>-5.1184837278352768E-2</v>
      </c>
      <c r="E21" s="42">
        <v>-5.2056350886748315E-2</v>
      </c>
      <c r="F21" s="43">
        <v>1.1014994066710804E-2</v>
      </c>
      <c r="G21" s="44">
        <v>1.2758225748044083E-2</v>
      </c>
      <c r="H21" s="44">
        <v>5.0150391128447325E-3</v>
      </c>
      <c r="I21" s="42">
        <v>2.4310181863733238E-2</v>
      </c>
      <c r="J21" s="43">
        <v>4.8506113280382346E-2</v>
      </c>
      <c r="K21" s="44">
        <v>-5.485146735972668E-3</v>
      </c>
      <c r="L21" s="44">
        <v>3.0087834137780378E-2</v>
      </c>
      <c r="M21" s="42">
        <v>3.1303633779023565E-2</v>
      </c>
      <c r="N21" s="42">
        <f t="shared" si="1"/>
        <v>3.1061935967269028E-2</v>
      </c>
      <c r="O21"/>
      <c r="P21" s="170">
        <v>2018</v>
      </c>
      <c r="Q21" s="11">
        <v>174.59348996293789</v>
      </c>
      <c r="R21" s="37">
        <f t="shared" si="0"/>
        <v>3.1061935967269028E-2</v>
      </c>
      <c r="S21" s="39"/>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row>
    <row r="22" spans="1:999">
      <c r="A22" s="26">
        <v>2019</v>
      </c>
      <c r="B22" s="43">
        <v>0.10744027145426904</v>
      </c>
      <c r="C22" s="44">
        <v>2.5753600000000043E-2</v>
      </c>
      <c r="D22" s="44">
        <v>0.10338193401720441</v>
      </c>
      <c r="E22" s="42">
        <v>3.8284694164268718E-2</v>
      </c>
      <c r="F22" s="43">
        <v>4.7403220809188795E-2</v>
      </c>
      <c r="G22" s="44">
        <v>1.6741928496203373E-2</v>
      </c>
      <c r="H22" s="44">
        <v>5.8778293673824811E-2</v>
      </c>
      <c r="I22" s="42">
        <v>-1.7168047813617138E-2</v>
      </c>
      <c r="J22" s="43">
        <v>3.7264878765161047E-2</v>
      </c>
      <c r="K22" s="44">
        <v>3.0362062950754165E-2</v>
      </c>
      <c r="L22" s="44">
        <v>3.2250449378008028E-2</v>
      </c>
      <c r="M22" s="42">
        <v>-3.4089955000814465E-3</v>
      </c>
      <c r="N22" s="42">
        <f t="shared" si="1"/>
        <v>8.1851453085897141E-3</v>
      </c>
      <c r="O22"/>
      <c r="P22" s="170">
        <v>2019</v>
      </c>
      <c r="Q22" s="11">
        <v>176.02256304821833</v>
      </c>
      <c r="R22" s="37">
        <f t="shared" si="0"/>
        <v>8.1851453085897141E-3</v>
      </c>
      <c r="S22" s="39"/>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row>
    <row r="23" spans="1:999">
      <c r="A23" s="26">
        <v>2020</v>
      </c>
      <c r="B23" s="43"/>
      <c r="C23" s="44"/>
      <c r="D23" s="44"/>
      <c r="E23" s="42"/>
      <c r="F23" s="43"/>
      <c r="G23" s="44"/>
      <c r="H23" s="44"/>
      <c r="I23" s="42"/>
      <c r="J23" s="43"/>
      <c r="K23" s="44"/>
      <c r="L23" s="44"/>
      <c r="M23" s="42"/>
      <c r="N23" s="42">
        <f t="shared" si="1"/>
        <v>1.8598730374663752E-2</v>
      </c>
      <c r="O23"/>
      <c r="P23" s="170">
        <v>2020</v>
      </c>
      <c r="Q23" s="11">
        <v>179.29635923820939</v>
      </c>
      <c r="R23" s="37">
        <f t="shared" si="0"/>
        <v>1.8598730374663752E-2</v>
      </c>
      <c r="S23" s="39"/>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row>
    <row r="24" spans="1:999">
      <c r="A24" s="26">
        <v>2021</v>
      </c>
      <c r="B24" s="43"/>
      <c r="C24" s="44"/>
      <c r="D24" s="44"/>
      <c r="E24" s="42"/>
      <c r="F24" s="43"/>
      <c r="G24" s="44"/>
      <c r="H24" s="44"/>
      <c r="I24" s="42"/>
      <c r="J24" s="43"/>
      <c r="K24" s="44"/>
      <c r="L24" s="44"/>
      <c r="M24" s="42"/>
      <c r="N24" s="42">
        <f t="shared" si="1"/>
        <v>0.11439395691361809</v>
      </c>
      <c r="O24"/>
      <c r="P24" s="170">
        <v>2021</v>
      </c>
      <c r="Q24" s="11">
        <v>199.80677923167372</v>
      </c>
      <c r="R24" s="37">
        <f t="shared" si="0"/>
        <v>0.11439395691361809</v>
      </c>
      <c r="S24" s="39"/>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row>
    <row r="25" spans="1:999">
      <c r="A25" s="26">
        <v>2022</v>
      </c>
      <c r="B25" s="47">
        <v>-3.844793988757611E-2</v>
      </c>
      <c r="C25" s="45">
        <v>-3.0783452081681428E-2</v>
      </c>
      <c r="D25" s="45">
        <v>-3.033998427085427E-2</v>
      </c>
      <c r="E25" s="46">
        <v>-8.9423373468489054E-3</v>
      </c>
      <c r="F25" s="47">
        <v>1.7882445601555164E-2</v>
      </c>
      <c r="G25" s="45">
        <v>6.8338832617318435E-3</v>
      </c>
      <c r="H25" s="45">
        <v>-4.5852391041252272E-3</v>
      </c>
      <c r="I25" s="46">
        <v>1.3994184055623027E-2</v>
      </c>
      <c r="J25" s="47">
        <v>4.7660303393244341E-2</v>
      </c>
      <c r="K25" s="45">
        <v>1.1646417061352832E-2</v>
      </c>
      <c r="L25" s="45">
        <v>1.8308456748445057E-2</v>
      </c>
      <c r="M25" s="46">
        <v>2.1278260809179272E-2</v>
      </c>
      <c r="N25" s="192">
        <f t="shared" si="1"/>
        <v>5.533427876941488E-2</v>
      </c>
      <c r="O25"/>
      <c r="P25" s="171">
        <v>2022</v>
      </c>
      <c r="Q25" s="17">
        <v>210.86294325369809</v>
      </c>
      <c r="R25" s="173">
        <f t="shared" si="0"/>
        <v>5.533427876941488E-2</v>
      </c>
      <c r="S25" s="39"/>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row>
    <row r="26" spans="1:999">
      <c r="A26" s="61"/>
      <c r="B26" s="44"/>
      <c r="C26" s="44"/>
      <c r="D26" s="44"/>
      <c r="E26" s="44"/>
      <c r="F26" s="44"/>
      <c r="G26" s="44"/>
      <c r="H26" s="44"/>
      <c r="I26" s="44"/>
      <c r="J26" s="44"/>
      <c r="K26" s="44"/>
      <c r="L26" s="44"/>
      <c r="M26" s="44"/>
      <c r="N26" s="44"/>
      <c r="O26"/>
      <c r="P26" s="187"/>
      <c r="Q26" s="11"/>
      <c r="R26" s="39"/>
      <c r="S26" s="39"/>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row>
    <row r="27" spans="1:999">
      <c r="A27"/>
      <c r="B27" s="41"/>
      <c r="C27" s="41"/>
      <c r="D27" s="41"/>
      <c r="E27" s="41"/>
      <c r="F27" s="41"/>
      <c r="G27" s="41"/>
      <c r="H27" s="41"/>
      <c r="I27" s="41"/>
      <c r="J27" s="41"/>
      <c r="K27" s="41"/>
      <c r="L27" s="41"/>
      <c r="M27" s="41"/>
      <c r="N27"/>
      <c r="O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row>
    <row r="28" spans="1:999" ht="45">
      <c r="A28" s="270" t="s">
        <v>27</v>
      </c>
      <c r="B28" s="258">
        <f t="shared" ref="B28:I28" si="2">CORREL(B6:B25,$N$6:$N$25)</f>
        <v>-0.72080442342326445</v>
      </c>
      <c r="C28" s="260">
        <f t="shared" si="2"/>
        <v>-0.62398356585459358</v>
      </c>
      <c r="D28" s="260">
        <f t="shared" si="2"/>
        <v>-0.64261560523382399</v>
      </c>
      <c r="E28" s="260">
        <f t="shared" si="2"/>
        <v>-0.69974403315172873</v>
      </c>
      <c r="F28" s="258">
        <f t="shared" si="2"/>
        <v>-0.34834944240346855</v>
      </c>
      <c r="G28" s="260">
        <f t="shared" si="2"/>
        <v>-0.67060123373938585</v>
      </c>
      <c r="H28" s="260">
        <f t="shared" si="2"/>
        <v>-0.17828026927697241</v>
      </c>
      <c r="I28" s="260">
        <f t="shared" si="2"/>
        <v>-0.47933397068698563</v>
      </c>
      <c r="J28" s="258">
        <f>CORREL(J7:J25,$N$7:$N$25)</f>
        <v>-0.50020744578252274</v>
      </c>
      <c r="K28" s="260">
        <f>CORREL(K7:K25,$N$7:$N$25)</f>
        <v>-0.49985883600796288</v>
      </c>
      <c r="L28" s="260">
        <f>CORREL(L7:L25,$N$7:$N$25)</f>
        <v>-0.46973502082924673</v>
      </c>
      <c r="M28" s="321">
        <f>CORREL(M7:M25,$N$7:$N$25)</f>
        <v>-0.24894366741839666</v>
      </c>
      <c r="N28"/>
      <c r="O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row>
    <row r="29" spans="1:999" s="49" customFormat="1">
      <c r="A29" s="273" t="s">
        <v>28</v>
      </c>
      <c r="B29" s="322">
        <f>B28*(15/(1-(B28^2)))^0.5</f>
        <v>-4.0275695537047111</v>
      </c>
      <c r="C29" s="259">
        <f t="shared" ref="C29:E29" si="3">C28*(15/(1-(C28^2)))^0.5</f>
        <v>-3.0926057059992451</v>
      </c>
      <c r="D29" s="259">
        <f t="shared" si="3"/>
        <v>-3.2483374005680461</v>
      </c>
      <c r="E29" s="259">
        <f t="shared" si="3"/>
        <v>-3.7935625331961185</v>
      </c>
      <c r="F29" s="322">
        <f>F28*(16/(1-(F28^2)))^0.5</f>
        <v>-1.4865054146803625</v>
      </c>
      <c r="G29" s="259">
        <f t="shared" ref="G29:I29" si="4">G28*(16/(1-(G28^2)))^0.5</f>
        <v>-3.6159877989225353</v>
      </c>
      <c r="H29" s="259">
        <f t="shared" si="4"/>
        <v>-0.72473145727612687</v>
      </c>
      <c r="I29" s="259">
        <f t="shared" si="4"/>
        <v>-2.1846680804716194</v>
      </c>
      <c r="J29" s="322">
        <f>J28*(15/(1-(J28^2)))^0.5</f>
        <v>-2.2373052018551571</v>
      </c>
      <c r="K29" s="259">
        <f t="shared" ref="K29:M29" si="5">K28*(15/(1-(K28^2)))^0.5</f>
        <v>-2.2352263568741533</v>
      </c>
      <c r="L29" s="259">
        <f t="shared" si="5"/>
        <v>-2.0607844820794559</v>
      </c>
      <c r="M29" s="323">
        <f t="shared" si="5"/>
        <v>-0.99549488177658796</v>
      </c>
    </row>
    <row r="30" spans="1:999">
      <c r="A30"/>
      <c r="B30" s="41"/>
      <c r="C30" s="41"/>
      <c r="D30" s="41"/>
      <c r="E30" s="41"/>
      <c r="F30" s="41"/>
      <c r="G30" s="41"/>
      <c r="H30" s="41"/>
      <c r="I30" s="41"/>
      <c r="J30" s="41"/>
      <c r="K30" s="41"/>
      <c r="L30" s="41"/>
      <c r="M30" s="41"/>
      <c r="N30"/>
      <c r="O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c r="AGF30"/>
      <c r="AGG30"/>
      <c r="AGH30"/>
      <c r="AGI30"/>
      <c r="AGJ30"/>
      <c r="AGK30"/>
      <c r="AGL30"/>
      <c r="AGM30"/>
      <c r="AGN30"/>
      <c r="AGO30"/>
      <c r="AGP30"/>
      <c r="AGQ30"/>
      <c r="AGR30"/>
      <c r="AGS30"/>
      <c r="AGT30"/>
      <c r="AGU30"/>
      <c r="AGV30"/>
      <c r="AGW30"/>
      <c r="AGX30"/>
      <c r="AGY30"/>
      <c r="AGZ30"/>
      <c r="AHA30"/>
      <c r="AHB30"/>
      <c r="AHC30"/>
      <c r="AHD30"/>
      <c r="AHE30"/>
      <c r="AHF30"/>
      <c r="AHG30"/>
      <c r="AHH30"/>
      <c r="AHI30"/>
      <c r="AHJ30"/>
      <c r="AHK30"/>
      <c r="AHL30"/>
      <c r="AHM30"/>
      <c r="AHN30"/>
      <c r="AHO30"/>
      <c r="AHP30"/>
      <c r="AHQ30"/>
      <c r="AHR30"/>
      <c r="AHS30"/>
      <c r="AHT30"/>
      <c r="AHU30"/>
      <c r="AHV30"/>
      <c r="AHW30"/>
      <c r="AHX30"/>
      <c r="AHY30"/>
      <c r="AHZ30"/>
      <c r="AIA30"/>
      <c r="AIB30"/>
      <c r="AIC30"/>
      <c r="AID30"/>
      <c r="AIE30"/>
      <c r="AIF30"/>
      <c r="AIG30"/>
      <c r="AIH30"/>
      <c r="AII30"/>
      <c r="AIJ30"/>
      <c r="AIK30"/>
      <c r="AIL30"/>
      <c r="AIM30"/>
      <c r="AIN30"/>
      <c r="AIO30"/>
      <c r="AIP30"/>
      <c r="AIQ30"/>
      <c r="AIR30"/>
      <c r="AIS30"/>
      <c r="AIT30"/>
      <c r="AIU30"/>
      <c r="AIV30"/>
      <c r="AIW30"/>
      <c r="AIX30"/>
      <c r="AIY30"/>
      <c r="AIZ30"/>
      <c r="AJA30"/>
      <c r="AJB30"/>
      <c r="AJC30"/>
      <c r="AJD30"/>
      <c r="AJE30"/>
      <c r="AJF30"/>
      <c r="AJG30"/>
      <c r="AJH30"/>
      <c r="AJI30"/>
      <c r="AJJ30"/>
      <c r="AJK30"/>
      <c r="AJL30"/>
      <c r="AJM30"/>
      <c r="AJN30"/>
      <c r="AJO30"/>
      <c r="AJP30"/>
      <c r="AJQ30"/>
      <c r="AJR30"/>
      <c r="AJS30"/>
      <c r="AJT30"/>
      <c r="AJU30"/>
      <c r="AJV30"/>
      <c r="AJW30"/>
      <c r="AJX30"/>
      <c r="AJY30"/>
      <c r="AJZ30"/>
      <c r="AKA30"/>
      <c r="AKB30"/>
      <c r="AKC30"/>
      <c r="AKD30"/>
      <c r="AKE30"/>
      <c r="AKF30"/>
      <c r="AKG30"/>
      <c r="AKH30"/>
      <c r="AKI30"/>
      <c r="AKJ30"/>
      <c r="AKK30"/>
      <c r="AKL30"/>
      <c r="AKM30"/>
      <c r="AKN30"/>
      <c r="AKO30"/>
      <c r="AKP30"/>
      <c r="AKQ30"/>
      <c r="AKR30"/>
      <c r="AKS30"/>
      <c r="AKT30"/>
      <c r="AKU30"/>
      <c r="AKV30"/>
      <c r="AKW30"/>
      <c r="AKX30"/>
      <c r="AKY30"/>
      <c r="AKZ30"/>
      <c r="ALA30"/>
      <c r="ALB30"/>
      <c r="ALC30"/>
      <c r="ALD30"/>
      <c r="ALE30"/>
      <c r="ALF30"/>
      <c r="ALG30"/>
      <c r="ALH30"/>
      <c r="ALI30"/>
      <c r="ALJ30"/>
      <c r="ALK30"/>
    </row>
    <row r="31" spans="1:999" ht="30">
      <c r="A31" s="270" t="s">
        <v>29</v>
      </c>
      <c r="B31" s="258">
        <f>CORREL(B7:B25,$N$6:$N$24)</f>
        <v>-0.14806974065103098</v>
      </c>
      <c r="C31" s="260">
        <f t="shared" ref="C31:I31" si="6">CORREL(C7:C25,$N$6:$N$24)</f>
        <v>-0.30512602141109951</v>
      </c>
      <c r="D31" s="260">
        <f t="shared" si="6"/>
        <v>-0.11142298986052926</v>
      </c>
      <c r="E31" s="260">
        <f t="shared" si="6"/>
        <v>-8.0855389765356944E-2</v>
      </c>
      <c r="F31" s="258">
        <f t="shared" si="6"/>
        <v>-5.1453906831969445E-2</v>
      </c>
      <c r="G31" s="260">
        <f t="shared" si="6"/>
        <v>-0.13555769702505144</v>
      </c>
      <c r="H31" s="260">
        <f t="shared" si="6"/>
        <v>2.3676695650279418E-2</v>
      </c>
      <c r="I31" s="260">
        <f t="shared" si="6"/>
        <v>-0.10823595225015109</v>
      </c>
      <c r="J31" s="258">
        <f>CORREL(J8:J25,$N$7:$N$24)</f>
        <v>0.18278358049112223</v>
      </c>
      <c r="K31" s="260">
        <f t="shared" ref="K31:M31" si="7">CORREL(K8:K25,$N$7:$N$24)</f>
        <v>7.3200518485375773E-2</v>
      </c>
      <c r="L31" s="260">
        <f t="shared" si="7"/>
        <v>9.5168551404341772E-2</v>
      </c>
      <c r="M31" s="321">
        <f t="shared" si="7"/>
        <v>0.13162289820885367</v>
      </c>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row>
    <row r="32" spans="1:999" s="49" customFormat="1">
      <c r="A32" s="273" t="s">
        <v>28</v>
      </c>
      <c r="B32" s="322">
        <f>B31*(14/(1-(B31^2)))^0.5</f>
        <v>-0.56020138249733598</v>
      </c>
      <c r="C32" s="259">
        <f t="shared" ref="C32:E32" si="8">C31*(14/(1-(C31^2)))^0.5</f>
        <v>-1.1988477027391131</v>
      </c>
      <c r="D32" s="259">
        <f t="shared" si="8"/>
        <v>-0.41951896774966979</v>
      </c>
      <c r="E32" s="259">
        <f t="shared" si="8"/>
        <v>-0.30352696132522872</v>
      </c>
      <c r="F32" s="322">
        <f>F31*(15/(1-(F31^2)))^0.5</f>
        <v>-0.19954444673537469</v>
      </c>
      <c r="G32" s="259">
        <f t="shared" ref="G32:I32" si="9">G31*(15/(1-(G31^2)))^0.5</f>
        <v>-0.52990400638888258</v>
      </c>
      <c r="H32" s="259">
        <f t="shared" si="9"/>
        <v>9.172516146779125E-2</v>
      </c>
      <c r="I32" s="259">
        <f t="shared" si="9"/>
        <v>-0.42167327280594091</v>
      </c>
      <c r="J32" s="322">
        <f>J31*(14/(1-(J31^2)))^0.5</f>
        <v>0.69563273812304449</v>
      </c>
      <c r="K32" s="259">
        <f t="shared" ref="K32:M32" si="10">K31*(14/(1-(K31^2)))^0.5</f>
        <v>0.2746280208266928</v>
      </c>
      <c r="L32" s="259">
        <f t="shared" si="10"/>
        <v>0.35771170491793541</v>
      </c>
      <c r="M32" s="323">
        <f t="shared" si="10"/>
        <v>0.49681010677621412</v>
      </c>
    </row>
    <row r="33" spans="1:999">
      <c r="A33"/>
      <c r="B33" s="41"/>
      <c r="C33" s="41"/>
      <c r="D33" s="41"/>
      <c r="E33" s="41"/>
      <c r="F33" s="41"/>
      <c r="G33" s="41"/>
      <c r="H33" s="41"/>
      <c r="I33" s="41"/>
      <c r="J33" s="41"/>
      <c r="K33" s="41"/>
      <c r="L33" s="41"/>
      <c r="M33" s="41"/>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c r="SH33"/>
      <c r="SI33"/>
      <c r="SJ33"/>
      <c r="SK33"/>
      <c r="SL33"/>
      <c r="SM33"/>
      <c r="SN33"/>
      <c r="SO33"/>
      <c r="SP33"/>
      <c r="SQ33"/>
      <c r="SR33"/>
      <c r="SS33"/>
      <c r="ST33"/>
      <c r="SU33"/>
      <c r="SV33"/>
      <c r="SW33"/>
      <c r="SX33"/>
      <c r="SY33"/>
      <c r="SZ33"/>
      <c r="TA33"/>
      <c r="TB33"/>
      <c r="TC33"/>
      <c r="TD33"/>
      <c r="TE33"/>
      <c r="TF33"/>
      <c r="TG33"/>
      <c r="TH33"/>
      <c r="TI33"/>
      <c r="TJ33"/>
      <c r="TK33"/>
      <c r="TL33"/>
      <c r="TM33"/>
      <c r="TN33"/>
      <c r="TO33"/>
      <c r="TP33"/>
      <c r="TQ33"/>
      <c r="TR33"/>
      <c r="TS33"/>
      <c r="TT33"/>
      <c r="TU33"/>
      <c r="TV33"/>
      <c r="TW33"/>
      <c r="TX33"/>
      <c r="TY33"/>
      <c r="TZ33"/>
      <c r="UA33"/>
      <c r="UB33"/>
      <c r="UC33"/>
      <c r="UD33"/>
      <c r="UE33"/>
      <c r="UF33"/>
      <c r="UG33"/>
      <c r="UH33"/>
      <c r="UI33"/>
      <c r="UJ33"/>
      <c r="UK33"/>
      <c r="UL33"/>
      <c r="UM33"/>
      <c r="UN33"/>
      <c r="UO33"/>
      <c r="UP33"/>
      <c r="UQ33"/>
      <c r="UR33"/>
      <c r="US33"/>
      <c r="UT33"/>
      <c r="UU33"/>
      <c r="UV33"/>
      <c r="UW33"/>
      <c r="UX33"/>
      <c r="UY33"/>
      <c r="UZ33"/>
      <c r="VA33"/>
      <c r="VB33"/>
      <c r="VC33"/>
      <c r="VD33"/>
      <c r="VE33"/>
      <c r="VF33"/>
      <c r="VG33"/>
      <c r="VH33"/>
      <c r="VI33"/>
      <c r="VJ33"/>
      <c r="VK33"/>
      <c r="VL33"/>
      <c r="VM33"/>
      <c r="VN33"/>
      <c r="VO33"/>
      <c r="VP33"/>
      <c r="VQ33"/>
      <c r="VR33"/>
      <c r="VS33"/>
      <c r="VT33"/>
      <c r="VU33"/>
      <c r="VV33"/>
      <c r="VW33"/>
      <c r="VX33"/>
      <c r="VY33"/>
      <c r="VZ33"/>
      <c r="WA33"/>
      <c r="WB33"/>
      <c r="WC33"/>
      <c r="WD33"/>
      <c r="WE33"/>
      <c r="WF33"/>
      <c r="WG33"/>
      <c r="WH33"/>
      <c r="WI33"/>
      <c r="WJ33"/>
      <c r="WK33"/>
      <c r="WL33"/>
      <c r="WM33"/>
      <c r="WN33"/>
      <c r="WO33"/>
      <c r="WP33"/>
      <c r="WQ33"/>
      <c r="WR33"/>
      <c r="WS33"/>
      <c r="WT33"/>
      <c r="WU33"/>
      <c r="WV33"/>
      <c r="WW33"/>
      <c r="WX33"/>
      <c r="WY33"/>
      <c r="WZ33"/>
      <c r="XA33"/>
      <c r="XB33"/>
      <c r="XC33"/>
      <c r="XD33"/>
      <c r="XE33"/>
      <c r="XF33"/>
      <c r="XG33"/>
      <c r="XH33"/>
      <c r="XI33"/>
      <c r="XJ33"/>
      <c r="XK33"/>
      <c r="XL33"/>
      <c r="XM33"/>
      <c r="XN33"/>
      <c r="XO33"/>
      <c r="XP33"/>
      <c r="XQ33"/>
      <c r="XR33"/>
      <c r="XS33"/>
      <c r="XT33"/>
      <c r="XU33"/>
      <c r="XV33"/>
      <c r="XW33"/>
      <c r="XX33"/>
      <c r="XY33"/>
      <c r="XZ33"/>
      <c r="YA33"/>
      <c r="YB33"/>
      <c r="YC33"/>
      <c r="YD33"/>
      <c r="YE33"/>
      <c r="YF33"/>
      <c r="YG33"/>
      <c r="YH33"/>
      <c r="YI33"/>
      <c r="YJ33"/>
      <c r="YK33"/>
      <c r="YL33"/>
      <c r="YM33"/>
      <c r="YN33"/>
      <c r="YO33"/>
      <c r="YP33"/>
      <c r="YQ33"/>
      <c r="YR33"/>
      <c r="YS33"/>
      <c r="YT33"/>
      <c r="YU33"/>
      <c r="YV33"/>
      <c r="YW33"/>
      <c r="YX33"/>
      <c r="YY33"/>
      <c r="YZ33"/>
      <c r="ZA33"/>
      <c r="ZB33"/>
      <c r="ZC33"/>
      <c r="ZD33"/>
      <c r="ZE33"/>
      <c r="ZF33"/>
      <c r="ZG33"/>
      <c r="ZH33"/>
      <c r="ZI33"/>
      <c r="ZJ33"/>
      <c r="ZK33"/>
      <c r="ZL33"/>
      <c r="ZM33"/>
      <c r="ZN33"/>
      <c r="ZO33"/>
      <c r="ZP33"/>
      <c r="ZQ33"/>
      <c r="ZR33"/>
      <c r="ZS33"/>
      <c r="ZT33"/>
      <c r="ZU33"/>
      <c r="ZV33"/>
      <c r="ZW33"/>
      <c r="ZX33"/>
      <c r="ZY33"/>
      <c r="ZZ33"/>
      <c r="AAA33"/>
      <c r="AAB33"/>
      <c r="AAC33"/>
      <c r="AAD33"/>
      <c r="AAE33"/>
      <c r="AAF33"/>
      <c r="AAG33"/>
      <c r="AAH33"/>
      <c r="AAI33"/>
      <c r="AAJ33"/>
      <c r="AAK33"/>
      <c r="AAL33"/>
      <c r="AAM33"/>
      <c r="AAN33"/>
      <c r="AAO33"/>
      <c r="AAP33"/>
      <c r="AAQ33"/>
      <c r="AAR33"/>
      <c r="AAS33"/>
      <c r="AAT33"/>
      <c r="AAU33"/>
      <c r="AAV33"/>
      <c r="AAW33"/>
      <c r="AAX33"/>
      <c r="AAY33"/>
      <c r="AAZ33"/>
      <c r="ABA33"/>
      <c r="ABB33"/>
      <c r="ABC33"/>
      <c r="ABD33"/>
      <c r="ABE33"/>
      <c r="ABF33"/>
      <c r="ABG33"/>
      <c r="ABH33"/>
      <c r="ABI33"/>
      <c r="ABJ33"/>
      <c r="ABK33"/>
      <c r="ABL33"/>
      <c r="ABM33"/>
      <c r="ABN33"/>
      <c r="ABO33"/>
      <c r="ABP33"/>
      <c r="ABQ33"/>
      <c r="ABR33"/>
      <c r="ABS33"/>
      <c r="ABT33"/>
      <c r="ABU33"/>
      <c r="ABV33"/>
      <c r="ABW33"/>
      <c r="ABX33"/>
      <c r="ABY33"/>
      <c r="ABZ33"/>
      <c r="ACA33"/>
      <c r="ACB33"/>
      <c r="ACC33"/>
      <c r="ACD33"/>
      <c r="ACE33"/>
      <c r="ACF33"/>
      <c r="ACG33"/>
      <c r="ACH33"/>
      <c r="ACI33"/>
      <c r="ACJ33"/>
      <c r="ACK33"/>
      <c r="ACL33"/>
      <c r="ACM33"/>
      <c r="ACN33"/>
      <c r="ACO33"/>
      <c r="ACP33"/>
      <c r="ACQ33"/>
      <c r="ACR33"/>
      <c r="ACS33"/>
      <c r="ACT33"/>
      <c r="ACU33"/>
      <c r="ACV33"/>
      <c r="ACW33"/>
      <c r="ACX33"/>
      <c r="ACY33"/>
      <c r="ACZ33"/>
      <c r="ADA33"/>
      <c r="ADB33"/>
      <c r="ADC33"/>
      <c r="ADD33"/>
      <c r="ADE33"/>
      <c r="ADF33"/>
      <c r="ADG33"/>
      <c r="ADH33"/>
      <c r="ADI33"/>
      <c r="ADJ33"/>
      <c r="ADK33"/>
      <c r="ADL33"/>
      <c r="ADM33"/>
      <c r="ADN33"/>
      <c r="ADO33"/>
      <c r="ADP33"/>
      <c r="ADQ33"/>
      <c r="ADR33"/>
      <c r="ADS33"/>
      <c r="ADT33"/>
      <c r="ADU33"/>
      <c r="ADV33"/>
      <c r="ADW33"/>
      <c r="ADX33"/>
      <c r="ADY33"/>
      <c r="ADZ33"/>
      <c r="AEA33"/>
      <c r="AEB33"/>
      <c r="AEC33"/>
      <c r="AED33"/>
      <c r="AEE33"/>
      <c r="AEF33"/>
      <c r="AEG33"/>
      <c r="AEH33"/>
      <c r="AEI33"/>
      <c r="AEJ33"/>
      <c r="AEK33"/>
      <c r="AEL33"/>
      <c r="AEM33"/>
      <c r="AEN33"/>
      <c r="AEO33"/>
      <c r="AEP33"/>
      <c r="AEQ33"/>
      <c r="AER33"/>
      <c r="AES33"/>
      <c r="AET33"/>
      <c r="AEU33"/>
      <c r="AEV33"/>
      <c r="AEW33"/>
      <c r="AEX33"/>
      <c r="AEY33"/>
      <c r="AEZ33"/>
      <c r="AFA33"/>
      <c r="AFB33"/>
      <c r="AFC33"/>
      <c r="AFD33"/>
      <c r="AFE33"/>
      <c r="AFF33"/>
      <c r="AFG33"/>
      <c r="AFH33"/>
      <c r="AFI33"/>
      <c r="AFJ33"/>
      <c r="AFK33"/>
      <c r="AFL33"/>
      <c r="AFM33"/>
      <c r="AFN33"/>
      <c r="AFO33"/>
      <c r="AFP33"/>
      <c r="AFQ33"/>
      <c r="AFR33"/>
      <c r="AFS33"/>
      <c r="AFT33"/>
      <c r="AFU33"/>
      <c r="AFV33"/>
      <c r="AFW33"/>
      <c r="AFX33"/>
      <c r="AFY33"/>
      <c r="AFZ33"/>
      <c r="AGA33"/>
      <c r="AGB33"/>
      <c r="AGC33"/>
      <c r="AGD33"/>
      <c r="AGE33"/>
      <c r="AGF33"/>
      <c r="AGG33"/>
      <c r="AGH33"/>
      <c r="AGI33"/>
      <c r="AGJ33"/>
      <c r="AGK33"/>
      <c r="AGL33"/>
      <c r="AGM33"/>
      <c r="AGN33"/>
      <c r="AGO33"/>
      <c r="AGP33"/>
      <c r="AGQ33"/>
      <c r="AGR33"/>
      <c r="AGS33"/>
      <c r="AGT33"/>
      <c r="AGU33"/>
      <c r="AGV33"/>
      <c r="AGW33"/>
      <c r="AGX33"/>
      <c r="AGY33"/>
      <c r="AGZ33"/>
      <c r="AHA33"/>
      <c r="AHB33"/>
      <c r="AHC33"/>
      <c r="AHD33"/>
      <c r="AHE33"/>
      <c r="AHF33"/>
      <c r="AHG33"/>
      <c r="AHH33"/>
      <c r="AHI33"/>
      <c r="AHJ33"/>
      <c r="AHK33"/>
      <c r="AHL33"/>
      <c r="AHM33"/>
      <c r="AHN33"/>
      <c r="AHO33"/>
      <c r="AHP33"/>
      <c r="AHQ33"/>
      <c r="AHR33"/>
      <c r="AHS33"/>
      <c r="AHT33"/>
      <c r="AHU33"/>
      <c r="AHV33"/>
      <c r="AHW33"/>
      <c r="AHX33"/>
      <c r="AHY33"/>
      <c r="AHZ33"/>
      <c r="AIA33"/>
      <c r="AIB33"/>
      <c r="AIC33"/>
      <c r="AID33"/>
      <c r="AIE33"/>
      <c r="AIF33"/>
      <c r="AIG33"/>
      <c r="AIH33"/>
      <c r="AII33"/>
      <c r="AIJ33"/>
      <c r="AIK33"/>
      <c r="AIL33"/>
      <c r="AIM33"/>
      <c r="AIN33"/>
      <c r="AIO33"/>
      <c r="AIP33"/>
      <c r="AIQ33"/>
      <c r="AIR33"/>
      <c r="AIS33"/>
      <c r="AIT33"/>
      <c r="AIU33"/>
      <c r="AIV33"/>
      <c r="AIW33"/>
      <c r="AIX33"/>
      <c r="AIY33"/>
      <c r="AIZ33"/>
      <c r="AJA33"/>
      <c r="AJB33"/>
      <c r="AJC33"/>
      <c r="AJD33"/>
      <c r="AJE33"/>
      <c r="AJF33"/>
      <c r="AJG33"/>
      <c r="AJH33"/>
      <c r="AJI33"/>
      <c r="AJJ33"/>
      <c r="AJK33"/>
      <c r="AJL33"/>
      <c r="AJM33"/>
      <c r="AJN33"/>
      <c r="AJO33"/>
      <c r="AJP33"/>
      <c r="AJQ33"/>
      <c r="AJR33"/>
      <c r="AJS33"/>
      <c r="AJT33"/>
      <c r="AJU33"/>
      <c r="AJV33"/>
      <c r="AJW33"/>
      <c r="AJX33"/>
      <c r="AJY33"/>
      <c r="AJZ33"/>
      <c r="AKA33"/>
      <c r="AKB33"/>
      <c r="AKC33"/>
      <c r="AKD33"/>
      <c r="AKE33"/>
      <c r="AKF33"/>
      <c r="AKG33"/>
      <c r="AKH33"/>
      <c r="AKI33"/>
      <c r="AKJ33"/>
      <c r="AKK33"/>
      <c r="AKL33"/>
      <c r="AKM33"/>
      <c r="AKN33"/>
      <c r="AKO33"/>
      <c r="AKP33"/>
      <c r="AKQ33"/>
      <c r="AKR33"/>
      <c r="AKS33"/>
      <c r="AKT33"/>
      <c r="AKU33"/>
      <c r="AKV33"/>
      <c r="AKW33"/>
      <c r="AKX33"/>
      <c r="AKY33"/>
      <c r="AKZ33"/>
      <c r="ALA33"/>
      <c r="ALB33"/>
      <c r="ALC33"/>
      <c r="ALD33"/>
      <c r="ALE33"/>
      <c r="ALF33"/>
      <c r="ALG33"/>
      <c r="ALH33"/>
      <c r="ALI33"/>
      <c r="ALJ33"/>
      <c r="ALK33"/>
    </row>
    <row r="34" spans="1:999" ht="30">
      <c r="A34" s="270" t="s">
        <v>30</v>
      </c>
      <c r="B34" s="258">
        <f>CORREL(B6:B24,$N$7:$N$25)</f>
        <v>-0.36681033739487151</v>
      </c>
      <c r="C34" s="260">
        <f t="shared" ref="C34:I34" si="11">CORREL(C6:C24,$N$7:$N$25)</f>
        <v>-0.23377998873159142</v>
      </c>
      <c r="D34" s="260">
        <f t="shared" si="11"/>
        <v>-0.37539768686092417</v>
      </c>
      <c r="E34" s="260">
        <f t="shared" si="11"/>
        <v>-5.5792668015410211E-2</v>
      </c>
      <c r="F34" s="258">
        <f t="shared" si="11"/>
        <v>-0.31649015355485083</v>
      </c>
      <c r="G34" s="260">
        <f t="shared" si="11"/>
        <v>-0.27104780972914239</v>
      </c>
      <c r="H34" s="260">
        <f t="shared" si="11"/>
        <v>-5.1320978838437052E-2</v>
      </c>
      <c r="I34" s="260">
        <f t="shared" si="11"/>
        <v>-0.37295190374900761</v>
      </c>
      <c r="J34" s="258">
        <f>CORREL(J7:J24,$N$8:$N$25)</f>
        <v>-9.8772266081143725E-3</v>
      </c>
      <c r="K34" s="260">
        <f t="shared" ref="K34:M34" si="12">CORREL(K7:K24,$N$8:$N$25)</f>
        <v>5.1914743013878113E-2</v>
      </c>
      <c r="L34" s="260">
        <f t="shared" si="12"/>
        <v>-1.7439722148339377E-2</v>
      </c>
      <c r="M34" s="321">
        <f t="shared" si="12"/>
        <v>7.0921019434835419E-2</v>
      </c>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c r="SH34"/>
      <c r="SI34"/>
      <c r="SJ34"/>
      <c r="SK34"/>
      <c r="SL34"/>
      <c r="SM34"/>
      <c r="SN34"/>
      <c r="SO34"/>
      <c r="SP34"/>
      <c r="SQ34"/>
      <c r="SR34"/>
      <c r="SS34"/>
      <c r="ST34"/>
      <c r="SU34"/>
      <c r="SV34"/>
      <c r="SW34"/>
      <c r="SX34"/>
      <c r="SY34"/>
      <c r="SZ34"/>
      <c r="TA34"/>
      <c r="TB34"/>
      <c r="TC34"/>
      <c r="TD34"/>
      <c r="TE34"/>
      <c r="TF34"/>
      <c r="TG34"/>
      <c r="TH34"/>
      <c r="TI34"/>
      <c r="TJ34"/>
      <c r="TK34"/>
      <c r="TL34"/>
      <c r="TM34"/>
      <c r="TN34"/>
      <c r="TO34"/>
      <c r="TP34"/>
      <c r="TQ34"/>
      <c r="TR34"/>
      <c r="TS34"/>
      <c r="TT34"/>
      <c r="TU34"/>
      <c r="TV34"/>
      <c r="TW34"/>
      <c r="TX34"/>
      <c r="TY34"/>
      <c r="TZ34"/>
      <c r="UA34"/>
      <c r="UB34"/>
      <c r="UC34"/>
      <c r="UD34"/>
      <c r="UE34"/>
      <c r="UF34"/>
      <c r="UG34"/>
      <c r="UH34"/>
      <c r="UI34"/>
      <c r="UJ34"/>
      <c r="UK34"/>
      <c r="UL34"/>
      <c r="UM34"/>
      <c r="UN34"/>
      <c r="UO34"/>
      <c r="UP34"/>
      <c r="UQ34"/>
      <c r="UR34"/>
      <c r="US34"/>
      <c r="UT34"/>
      <c r="UU34"/>
      <c r="UV34"/>
      <c r="UW34"/>
      <c r="UX34"/>
      <c r="UY34"/>
      <c r="UZ34"/>
      <c r="VA34"/>
      <c r="VB34"/>
      <c r="VC34"/>
      <c r="VD34"/>
      <c r="VE34"/>
      <c r="VF34"/>
      <c r="VG34"/>
      <c r="VH34"/>
      <c r="VI34"/>
      <c r="VJ34"/>
      <c r="VK34"/>
      <c r="VL34"/>
      <c r="VM34"/>
      <c r="VN34"/>
      <c r="VO34"/>
      <c r="VP34"/>
      <c r="VQ34"/>
      <c r="VR34"/>
      <c r="VS34"/>
      <c r="VT34"/>
      <c r="VU34"/>
      <c r="VV34"/>
      <c r="VW34"/>
      <c r="VX34"/>
      <c r="VY34"/>
      <c r="VZ34"/>
      <c r="WA34"/>
      <c r="WB34"/>
      <c r="WC34"/>
      <c r="WD34"/>
      <c r="WE34"/>
      <c r="WF34"/>
      <c r="WG34"/>
      <c r="WH34"/>
      <c r="WI34"/>
      <c r="WJ34"/>
      <c r="WK34"/>
      <c r="WL34"/>
      <c r="WM34"/>
      <c r="WN34"/>
      <c r="WO34"/>
      <c r="WP34"/>
      <c r="WQ34"/>
      <c r="WR34"/>
      <c r="WS34"/>
      <c r="WT34"/>
      <c r="WU34"/>
      <c r="WV34"/>
      <c r="WW34"/>
      <c r="WX34"/>
      <c r="WY34"/>
      <c r="WZ34"/>
      <c r="XA34"/>
      <c r="XB34"/>
      <c r="XC34"/>
      <c r="XD34"/>
      <c r="XE34"/>
      <c r="XF34"/>
      <c r="XG34"/>
      <c r="XH34"/>
      <c r="XI34"/>
      <c r="XJ34"/>
      <c r="XK34"/>
      <c r="XL34"/>
      <c r="XM34"/>
      <c r="XN34"/>
      <c r="XO34"/>
      <c r="XP34"/>
      <c r="XQ34"/>
      <c r="XR34"/>
      <c r="XS34"/>
      <c r="XT34"/>
      <c r="XU34"/>
      <c r="XV34"/>
      <c r="XW34"/>
      <c r="XX34"/>
      <c r="XY34"/>
      <c r="XZ34"/>
      <c r="YA34"/>
      <c r="YB34"/>
      <c r="YC34"/>
      <c r="YD34"/>
      <c r="YE34"/>
      <c r="YF34"/>
      <c r="YG34"/>
      <c r="YH34"/>
      <c r="YI34"/>
      <c r="YJ34"/>
      <c r="YK34"/>
      <c r="YL34"/>
      <c r="YM34"/>
      <c r="YN34"/>
      <c r="YO34"/>
      <c r="YP34"/>
      <c r="YQ34"/>
      <c r="YR34"/>
      <c r="YS34"/>
      <c r="YT34"/>
      <c r="YU34"/>
      <c r="YV34"/>
      <c r="YW34"/>
      <c r="YX34"/>
      <c r="YY34"/>
      <c r="YZ34"/>
      <c r="ZA34"/>
      <c r="ZB34"/>
      <c r="ZC34"/>
      <c r="ZD34"/>
      <c r="ZE34"/>
      <c r="ZF34"/>
      <c r="ZG34"/>
      <c r="ZH34"/>
      <c r="ZI34"/>
      <c r="ZJ34"/>
      <c r="ZK34"/>
      <c r="ZL34"/>
      <c r="ZM34"/>
      <c r="ZN34"/>
      <c r="ZO34"/>
      <c r="ZP34"/>
      <c r="ZQ34"/>
      <c r="ZR34"/>
      <c r="ZS34"/>
      <c r="ZT34"/>
      <c r="ZU34"/>
      <c r="ZV34"/>
      <c r="ZW34"/>
      <c r="ZX34"/>
      <c r="ZY34"/>
      <c r="ZZ34"/>
      <c r="AAA34"/>
      <c r="AAB34"/>
      <c r="AAC34"/>
      <c r="AAD34"/>
      <c r="AAE34"/>
      <c r="AAF34"/>
      <c r="AAG34"/>
      <c r="AAH34"/>
      <c r="AAI34"/>
      <c r="AAJ34"/>
      <c r="AAK34"/>
      <c r="AAL34"/>
      <c r="AAM34"/>
      <c r="AAN34"/>
      <c r="AAO34"/>
      <c r="AAP34"/>
      <c r="AAQ34"/>
      <c r="AAR34"/>
      <c r="AAS34"/>
      <c r="AAT34"/>
      <c r="AAU34"/>
      <c r="AAV34"/>
      <c r="AAW34"/>
      <c r="AAX34"/>
      <c r="AAY34"/>
      <c r="AAZ34"/>
      <c r="ABA34"/>
      <c r="ABB34"/>
      <c r="ABC34"/>
      <c r="ABD34"/>
      <c r="ABE34"/>
      <c r="ABF34"/>
      <c r="ABG34"/>
      <c r="ABH34"/>
      <c r="ABI34"/>
      <c r="ABJ34"/>
      <c r="ABK34"/>
      <c r="ABL34"/>
      <c r="ABM34"/>
      <c r="ABN34"/>
      <c r="ABO34"/>
      <c r="ABP34"/>
      <c r="ABQ34"/>
      <c r="ABR34"/>
      <c r="ABS34"/>
      <c r="ABT34"/>
      <c r="ABU34"/>
      <c r="ABV34"/>
      <c r="ABW34"/>
      <c r="ABX34"/>
      <c r="ABY34"/>
      <c r="ABZ34"/>
      <c r="ACA34"/>
      <c r="ACB34"/>
      <c r="ACC34"/>
      <c r="ACD34"/>
      <c r="ACE34"/>
      <c r="ACF34"/>
      <c r="ACG34"/>
      <c r="ACH34"/>
      <c r="ACI34"/>
      <c r="ACJ34"/>
      <c r="ACK34"/>
      <c r="ACL34"/>
      <c r="ACM34"/>
      <c r="ACN34"/>
      <c r="ACO34"/>
      <c r="ACP34"/>
      <c r="ACQ34"/>
      <c r="ACR34"/>
      <c r="ACS34"/>
      <c r="ACT34"/>
      <c r="ACU34"/>
      <c r="ACV34"/>
      <c r="ACW34"/>
      <c r="ACX34"/>
      <c r="ACY34"/>
      <c r="ACZ34"/>
      <c r="ADA34"/>
      <c r="ADB34"/>
      <c r="ADC34"/>
      <c r="ADD34"/>
      <c r="ADE34"/>
      <c r="ADF34"/>
      <c r="ADG34"/>
      <c r="ADH34"/>
      <c r="ADI34"/>
      <c r="ADJ34"/>
      <c r="ADK34"/>
      <c r="ADL34"/>
      <c r="ADM34"/>
      <c r="ADN34"/>
      <c r="ADO34"/>
      <c r="ADP34"/>
      <c r="ADQ34"/>
      <c r="ADR34"/>
      <c r="ADS34"/>
      <c r="ADT34"/>
      <c r="ADU34"/>
      <c r="ADV34"/>
      <c r="ADW34"/>
      <c r="ADX34"/>
      <c r="ADY34"/>
      <c r="ADZ34"/>
      <c r="AEA34"/>
      <c r="AEB34"/>
      <c r="AEC34"/>
      <c r="AED34"/>
      <c r="AEE34"/>
      <c r="AEF34"/>
      <c r="AEG34"/>
      <c r="AEH34"/>
      <c r="AEI34"/>
      <c r="AEJ34"/>
      <c r="AEK34"/>
      <c r="AEL34"/>
      <c r="AEM34"/>
      <c r="AEN34"/>
      <c r="AEO34"/>
      <c r="AEP34"/>
      <c r="AEQ34"/>
      <c r="AER34"/>
      <c r="AES34"/>
      <c r="AET34"/>
      <c r="AEU34"/>
      <c r="AEV34"/>
      <c r="AEW34"/>
      <c r="AEX34"/>
      <c r="AEY34"/>
      <c r="AEZ34"/>
      <c r="AFA34"/>
      <c r="AFB34"/>
      <c r="AFC34"/>
      <c r="AFD34"/>
      <c r="AFE34"/>
      <c r="AFF34"/>
      <c r="AFG34"/>
      <c r="AFH34"/>
      <c r="AFI34"/>
      <c r="AFJ34"/>
      <c r="AFK34"/>
      <c r="AFL34"/>
      <c r="AFM34"/>
      <c r="AFN34"/>
      <c r="AFO34"/>
      <c r="AFP34"/>
      <c r="AFQ34"/>
      <c r="AFR34"/>
      <c r="AFS34"/>
      <c r="AFT34"/>
      <c r="AFU34"/>
      <c r="AFV34"/>
      <c r="AFW34"/>
      <c r="AFX34"/>
      <c r="AFY34"/>
      <c r="AFZ34"/>
      <c r="AGA34"/>
      <c r="AGB34"/>
      <c r="AGC34"/>
      <c r="AGD34"/>
      <c r="AGE34"/>
      <c r="AGF34"/>
      <c r="AGG34"/>
      <c r="AGH34"/>
      <c r="AGI34"/>
      <c r="AGJ34"/>
      <c r="AGK34"/>
      <c r="AGL34"/>
      <c r="AGM34"/>
      <c r="AGN34"/>
      <c r="AGO34"/>
      <c r="AGP34"/>
      <c r="AGQ34"/>
      <c r="AGR34"/>
      <c r="AGS34"/>
      <c r="AGT34"/>
      <c r="AGU34"/>
      <c r="AGV34"/>
      <c r="AGW34"/>
      <c r="AGX34"/>
      <c r="AGY34"/>
      <c r="AGZ34"/>
      <c r="AHA34"/>
      <c r="AHB34"/>
      <c r="AHC34"/>
      <c r="AHD34"/>
      <c r="AHE34"/>
      <c r="AHF34"/>
      <c r="AHG34"/>
      <c r="AHH34"/>
      <c r="AHI34"/>
      <c r="AHJ34"/>
      <c r="AHK34"/>
      <c r="AHL34"/>
      <c r="AHM34"/>
      <c r="AHN34"/>
      <c r="AHO34"/>
      <c r="AHP34"/>
      <c r="AHQ34"/>
      <c r="AHR34"/>
      <c r="AHS34"/>
      <c r="AHT34"/>
      <c r="AHU34"/>
      <c r="AHV34"/>
      <c r="AHW34"/>
      <c r="AHX34"/>
      <c r="AHY34"/>
      <c r="AHZ34"/>
      <c r="AIA34"/>
      <c r="AIB34"/>
      <c r="AIC34"/>
      <c r="AID34"/>
      <c r="AIE34"/>
      <c r="AIF34"/>
      <c r="AIG34"/>
      <c r="AIH34"/>
      <c r="AII34"/>
      <c r="AIJ34"/>
      <c r="AIK34"/>
      <c r="AIL34"/>
      <c r="AIM34"/>
      <c r="AIN34"/>
      <c r="AIO34"/>
      <c r="AIP34"/>
      <c r="AIQ34"/>
      <c r="AIR34"/>
      <c r="AIS34"/>
      <c r="AIT34"/>
      <c r="AIU34"/>
      <c r="AIV34"/>
      <c r="AIW34"/>
      <c r="AIX34"/>
      <c r="AIY34"/>
      <c r="AIZ34"/>
      <c r="AJA34"/>
      <c r="AJB34"/>
      <c r="AJC34"/>
      <c r="AJD34"/>
      <c r="AJE34"/>
      <c r="AJF34"/>
      <c r="AJG34"/>
      <c r="AJH34"/>
      <c r="AJI34"/>
      <c r="AJJ34"/>
      <c r="AJK34"/>
      <c r="AJL34"/>
      <c r="AJM34"/>
      <c r="AJN34"/>
      <c r="AJO34"/>
      <c r="AJP34"/>
      <c r="AJQ34"/>
      <c r="AJR34"/>
      <c r="AJS34"/>
      <c r="AJT34"/>
      <c r="AJU34"/>
      <c r="AJV34"/>
      <c r="AJW34"/>
      <c r="AJX34"/>
      <c r="AJY34"/>
      <c r="AJZ34"/>
      <c r="AKA34"/>
      <c r="AKB34"/>
      <c r="AKC34"/>
      <c r="AKD34"/>
      <c r="AKE34"/>
      <c r="AKF34"/>
      <c r="AKG34"/>
      <c r="AKH34"/>
      <c r="AKI34"/>
      <c r="AKJ34"/>
      <c r="AKK34"/>
      <c r="AKL34"/>
      <c r="AKM34"/>
      <c r="AKN34"/>
      <c r="AKO34"/>
      <c r="AKP34"/>
      <c r="AKQ34"/>
      <c r="AKR34"/>
      <c r="AKS34"/>
      <c r="AKT34"/>
      <c r="AKU34"/>
      <c r="AKV34"/>
      <c r="AKW34"/>
      <c r="AKX34"/>
      <c r="AKY34"/>
      <c r="AKZ34"/>
      <c r="ALA34"/>
      <c r="ALB34"/>
      <c r="ALC34"/>
      <c r="ALD34"/>
      <c r="ALE34"/>
      <c r="ALF34"/>
      <c r="ALG34"/>
      <c r="ALH34"/>
      <c r="ALI34"/>
      <c r="ALJ34"/>
      <c r="ALK34"/>
    </row>
    <row r="35" spans="1:999" s="49" customFormat="1">
      <c r="A35" s="273" t="s">
        <v>28</v>
      </c>
      <c r="B35" s="322">
        <f>B34*(14/(1-(B34^2)))^0.5</f>
        <v>-1.4753142893383622</v>
      </c>
      <c r="C35" s="259">
        <f t="shared" ref="C35:E35" si="13">C34*(14/(1-(C34^2)))^0.5</f>
        <v>-0.89965447623504302</v>
      </c>
      <c r="D35" s="259">
        <f t="shared" si="13"/>
        <v>-1.515443227348372</v>
      </c>
      <c r="E35" s="259">
        <f t="shared" si="13"/>
        <v>-0.20908272067105363</v>
      </c>
      <c r="F35" s="322">
        <f>F34*(15/(1-(F34^2)))^0.5</f>
        <v>-1.292184827444373</v>
      </c>
      <c r="G35" s="259">
        <f t="shared" ref="G35:I35" si="14">G34*(15/(1-(G34^2)))^0.5</f>
        <v>-1.0905888816583831</v>
      </c>
      <c r="H35" s="259">
        <f t="shared" si="14"/>
        <v>-0.1990275728416859</v>
      </c>
      <c r="I35" s="259">
        <f t="shared" si="14"/>
        <v>-1.5567553584520157</v>
      </c>
      <c r="J35" s="322">
        <f>J34*(14/(1-(J34^2)))^0.5</f>
        <v>-3.6959000795832878E-2</v>
      </c>
      <c r="K35" s="259">
        <f t="shared" ref="K35:M35" si="15">K34*(14/(1-(K34^2)))^0.5</f>
        <v>0.19450947371227964</v>
      </c>
      <c r="L35" s="259">
        <f t="shared" si="15"/>
        <v>-6.5263390685736763E-2</v>
      </c>
      <c r="M35" s="323">
        <f t="shared" si="15"/>
        <v>0.26603204244073864</v>
      </c>
    </row>
    <row r="36" spans="1:999">
      <c r="A36"/>
      <c r="C36" s="174"/>
    </row>
    <row r="37" spans="1:999">
      <c r="A37"/>
    </row>
    <row r="38" spans="1:999" ht="15">
      <c r="A38" s="23" t="s">
        <v>116</v>
      </c>
    </row>
  </sheetData>
  <mergeCells count="4">
    <mergeCell ref="B2:M2"/>
    <mergeCell ref="B3:E3"/>
    <mergeCell ref="F3:I3"/>
    <mergeCell ref="J3:M3"/>
  </mergeCells>
  <pageMargins left="0.78749999999999998" right="0.78749999999999998" top="1.05277777777778" bottom="1.05277777777778" header="0.78749999999999998" footer="0.78749999999999998"/>
  <pageSetup paperSize="9" firstPageNumber="0" orientation="portrait" horizontalDpi="0" verticalDpi="0"/>
  <headerFooter>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FAADC"/>
  </sheetPr>
  <dimension ref="A1:ALC31"/>
  <sheetViews>
    <sheetView showGridLines="0" workbookViewId="0">
      <selection activeCell="H18" sqref="H18"/>
    </sheetView>
  </sheetViews>
  <sheetFormatPr defaultColWidth="8.85546875" defaultRowHeight="14.25"/>
  <cols>
    <col min="1" max="1" width="25.85546875" style="1" customWidth="1"/>
    <col min="2" max="11" width="12.85546875" style="1" customWidth="1"/>
    <col min="12" max="12" width="8.85546875" style="1" hidden="1" customWidth="1"/>
    <col min="13" max="13" width="9.5703125" style="1" hidden="1" customWidth="1"/>
    <col min="14" max="14" width="8.85546875" style="1" hidden="1" customWidth="1"/>
    <col min="15" max="15" width="8.85546875" style="1" customWidth="1"/>
    <col min="16" max="991" width="8.85546875" style="1"/>
  </cols>
  <sheetData>
    <row r="1" spans="1:991" ht="15">
      <c r="A1" s="4" t="s">
        <v>22</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row>
    <row r="2" spans="1:991" ht="16.5">
      <c r="A2" s="50"/>
      <c r="B2" s="423" t="s">
        <v>23</v>
      </c>
      <c r="C2" s="423"/>
      <c r="D2" s="423"/>
      <c r="E2" s="423"/>
      <c r="F2" s="423"/>
      <c r="G2" s="423"/>
      <c r="H2" s="423"/>
      <c r="I2" s="423"/>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row>
    <row r="3" spans="1:991" ht="16.5">
      <c r="A3" s="40"/>
      <c r="B3" s="423" t="s">
        <v>1</v>
      </c>
      <c r="C3" s="423"/>
      <c r="D3" s="423"/>
      <c r="E3" s="423"/>
      <c r="F3" s="423" t="s">
        <v>24</v>
      </c>
      <c r="G3" s="423"/>
      <c r="H3" s="423"/>
      <c r="I3" s="423"/>
      <c r="J3" s="27"/>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row>
    <row r="4" spans="1:991" s="25" customFormat="1" ht="36" customHeight="1">
      <c r="A4" s="51" t="s">
        <v>4</v>
      </c>
      <c r="B4" s="32" t="s">
        <v>25</v>
      </c>
      <c r="C4" s="33" t="s">
        <v>6</v>
      </c>
      <c r="D4" s="33" t="s">
        <v>7</v>
      </c>
      <c r="E4" s="34" t="s">
        <v>8</v>
      </c>
      <c r="F4" s="32" t="s">
        <v>25</v>
      </c>
      <c r="G4" s="33" t="s">
        <v>6</v>
      </c>
      <c r="H4" s="33" t="s">
        <v>7</v>
      </c>
      <c r="I4" s="34" t="s">
        <v>8</v>
      </c>
      <c r="J4" s="52" t="s">
        <v>31</v>
      </c>
      <c r="L4" s="267">
        <v>2004</v>
      </c>
      <c r="M4" s="266">
        <v>85.033821111405643</v>
      </c>
      <c r="N4" s="265"/>
      <c r="O4" s="1"/>
    </row>
    <row r="5" spans="1:991">
      <c r="A5" s="40">
        <v>2005</v>
      </c>
      <c r="B5" s="53"/>
      <c r="C5" s="54"/>
      <c r="D5" s="54"/>
      <c r="E5" s="55"/>
      <c r="F5" s="53"/>
      <c r="G5" s="54"/>
      <c r="H5" s="54"/>
      <c r="I5" s="55"/>
      <c r="J5" s="139">
        <f>N5</f>
        <v>9.0674749798480558E-2</v>
      </c>
      <c r="K5"/>
      <c r="L5" s="264">
        <v>2005</v>
      </c>
      <c r="M5" s="11">
        <v>92.744241565091102</v>
      </c>
      <c r="N5" s="37">
        <f t="shared" ref="N5:N18" si="0">M5/M4-1</f>
        <v>9.0674749798480558E-2</v>
      </c>
      <c r="AKH5"/>
      <c r="AKI5"/>
      <c r="AKJ5"/>
      <c r="AKK5"/>
      <c r="AKL5"/>
      <c r="AKM5"/>
      <c r="AKN5"/>
      <c r="AKO5"/>
      <c r="AKP5"/>
      <c r="AKQ5"/>
      <c r="AKR5"/>
      <c r="AKS5"/>
      <c r="AKT5"/>
      <c r="AKU5"/>
      <c r="AKV5"/>
      <c r="AKW5"/>
      <c r="AKX5"/>
      <c r="AKY5"/>
      <c r="AKZ5"/>
      <c r="ALA5"/>
      <c r="ALB5"/>
      <c r="ALC5"/>
    </row>
    <row r="6" spans="1:991">
      <c r="A6" s="26">
        <v>2006</v>
      </c>
      <c r="B6" s="10">
        <v>-4.7187680144938904E-3</v>
      </c>
      <c r="C6" s="11">
        <v>5.1051717609580383E-3</v>
      </c>
      <c r="D6" s="11">
        <v>-2.4781712485814289E-2</v>
      </c>
      <c r="E6" s="12">
        <v>-7.190060247243002E-3</v>
      </c>
      <c r="F6" s="10">
        <v>-0.13160717290625623</v>
      </c>
      <c r="G6" s="11">
        <v>-6.5563147759167384E-2</v>
      </c>
      <c r="H6" s="11">
        <v>-9.5907752900733501E-2</v>
      </c>
      <c r="I6" s="12">
        <v>-3.6128273153098411E-2</v>
      </c>
      <c r="J6" s="56">
        <f t="shared" ref="J6:J22" si="1">N6</f>
        <v>7.0422734222643335E-2</v>
      </c>
      <c r="K6" s="41"/>
      <c r="L6" s="264">
        <v>2006</v>
      </c>
      <c r="M6" s="11">
        <v>99.275544639510144</v>
      </c>
      <c r="N6" s="37">
        <f t="shared" si="0"/>
        <v>7.0422734222643335E-2</v>
      </c>
      <c r="AKH6"/>
      <c r="AKI6"/>
      <c r="AKJ6"/>
      <c r="AKK6"/>
      <c r="AKL6"/>
      <c r="AKM6"/>
      <c r="AKN6"/>
      <c r="AKO6"/>
      <c r="AKP6"/>
      <c r="AKQ6"/>
      <c r="AKR6"/>
      <c r="AKS6"/>
      <c r="AKT6"/>
      <c r="AKU6"/>
      <c r="AKV6"/>
      <c r="AKW6"/>
      <c r="AKX6"/>
      <c r="AKY6"/>
      <c r="AKZ6"/>
      <c r="ALA6"/>
      <c r="ALB6"/>
      <c r="ALC6"/>
    </row>
    <row r="7" spans="1:991">
      <c r="A7" s="26">
        <v>2007</v>
      </c>
      <c r="B7" s="10">
        <v>-2.3426446130552225E-3</v>
      </c>
      <c r="C7" s="11">
        <v>-1.3691868017666864E-2</v>
      </c>
      <c r="D7" s="11">
        <v>1.9305314766876913E-2</v>
      </c>
      <c r="E7" s="12">
        <v>8.8400620694129017E-4</v>
      </c>
      <c r="F7" s="10">
        <v>2.1580078993839624E-2</v>
      </c>
      <c r="G7" s="11">
        <v>3.828398010027767E-2</v>
      </c>
      <c r="H7" s="11">
        <v>5.8400974487995416E-3</v>
      </c>
      <c r="I7" s="12">
        <v>5.226331240789639E-3</v>
      </c>
      <c r="J7" s="56">
        <f t="shared" si="1"/>
        <v>5.1417801450845957E-2</v>
      </c>
      <c r="K7" s="41"/>
      <c r="L7" s="264">
        <v>2007</v>
      </c>
      <c r="M7" s="11">
        <v>104.38007488270908</v>
      </c>
      <c r="N7" s="37">
        <f t="shared" si="0"/>
        <v>5.1417801450845957E-2</v>
      </c>
      <c r="AKH7"/>
      <c r="AKI7"/>
      <c r="AKJ7"/>
      <c r="AKK7"/>
      <c r="AKL7"/>
      <c r="AKM7"/>
      <c r="AKN7"/>
      <c r="AKO7"/>
      <c r="AKP7"/>
      <c r="AKQ7"/>
      <c r="AKR7"/>
      <c r="AKS7"/>
      <c r="AKT7"/>
      <c r="AKU7"/>
      <c r="AKV7"/>
      <c r="AKW7"/>
      <c r="AKX7"/>
      <c r="AKY7"/>
      <c r="AKZ7"/>
      <c r="ALA7"/>
      <c r="ALB7"/>
      <c r="ALC7"/>
    </row>
    <row r="8" spans="1:991">
      <c r="A8" s="26">
        <v>2008</v>
      </c>
      <c r="B8" s="10">
        <v>5.3233961336981217E-2</v>
      </c>
      <c r="C8" s="11">
        <v>6.8859810868477256E-2</v>
      </c>
      <c r="D8" s="11">
        <v>1.7469238555551936E-2</v>
      </c>
      <c r="E8" s="12">
        <v>3.7317847867042175E-2</v>
      </c>
      <c r="F8" s="10">
        <v>4.2706974273880816E-2</v>
      </c>
      <c r="G8" s="11">
        <v>2.2625453071883683E-2</v>
      </c>
      <c r="H8" s="11">
        <v>9.9901155201425063E-3</v>
      </c>
      <c r="I8" s="12">
        <v>1.2559246629896936E-2</v>
      </c>
      <c r="J8" s="56">
        <f t="shared" si="1"/>
        <v>6.760195326407592E-3</v>
      </c>
      <c r="K8" s="41"/>
      <c r="L8" s="264">
        <v>2008</v>
      </c>
      <c r="M8" s="11">
        <v>105.08570457710125</v>
      </c>
      <c r="N8" s="37">
        <f t="shared" si="0"/>
        <v>6.760195326407592E-3</v>
      </c>
      <c r="AKH8"/>
      <c r="AKI8"/>
      <c r="AKJ8"/>
      <c r="AKK8"/>
      <c r="AKL8"/>
      <c r="AKM8"/>
      <c r="AKN8"/>
      <c r="AKO8"/>
      <c r="AKP8"/>
      <c r="AKQ8"/>
      <c r="AKR8"/>
      <c r="AKS8"/>
      <c r="AKT8"/>
      <c r="AKU8"/>
      <c r="AKV8"/>
      <c r="AKW8"/>
      <c r="AKX8"/>
      <c r="AKY8"/>
      <c r="AKZ8"/>
      <c r="ALA8"/>
      <c r="ALB8"/>
      <c r="ALC8"/>
    </row>
    <row r="9" spans="1:991">
      <c r="A9" s="26">
        <v>2009</v>
      </c>
      <c r="B9" s="10">
        <v>-3.0109061558753591E-2</v>
      </c>
      <c r="C9" s="11">
        <v>-3.9723735971930019E-2</v>
      </c>
      <c r="D9" s="11">
        <v>-7.6279746684070338E-3</v>
      </c>
      <c r="E9" s="12">
        <v>-2.2613004348265742E-2</v>
      </c>
      <c r="F9" s="10">
        <v>-4.9496727900873783E-2</v>
      </c>
      <c r="G9" s="11">
        <v>-2.8872402254314866E-2</v>
      </c>
      <c r="H9" s="11">
        <v>4.0977176795788939E-3</v>
      </c>
      <c r="I9" s="12">
        <v>-1.5766541187951288E-2</v>
      </c>
      <c r="J9" s="56">
        <f t="shared" si="1"/>
        <v>-4.8395779402800598E-2</v>
      </c>
      <c r="K9" s="41"/>
      <c r="L9" s="264">
        <v>2009</v>
      </c>
      <c r="M9" s="11">
        <v>99.999999999999986</v>
      </c>
      <c r="N9" s="37">
        <f t="shared" si="0"/>
        <v>-4.8395779402800598E-2</v>
      </c>
      <c r="AKH9"/>
      <c r="AKI9"/>
      <c r="AKJ9"/>
      <c r="AKK9"/>
      <c r="AKL9"/>
      <c r="AKM9"/>
      <c r="AKN9"/>
      <c r="AKO9"/>
      <c r="AKP9"/>
      <c r="AKQ9"/>
      <c r="AKR9"/>
      <c r="AKS9"/>
      <c r="AKT9"/>
      <c r="AKU9"/>
      <c r="AKV9"/>
      <c r="AKW9"/>
      <c r="AKX9"/>
      <c r="AKY9"/>
      <c r="AKZ9"/>
      <c r="ALA9"/>
      <c r="ALB9"/>
      <c r="ALC9"/>
    </row>
    <row r="10" spans="1:991">
      <c r="A10" s="26">
        <v>2010</v>
      </c>
      <c r="B10" s="10">
        <v>-5.7723592912576338E-2</v>
      </c>
      <c r="C10" s="11">
        <v>2.6555713103342038E-2</v>
      </c>
      <c r="D10" s="11">
        <v>-6.3397849903468639E-2</v>
      </c>
      <c r="E10" s="12">
        <v>1.1091131440252866E-3</v>
      </c>
      <c r="F10" s="10">
        <v>2.3582354341100453E-2</v>
      </c>
      <c r="G10" s="11">
        <v>2.6054595258335755E-2</v>
      </c>
      <c r="H10" s="11">
        <v>-1.2570357170758273E-2</v>
      </c>
      <c r="I10" s="12">
        <v>8.4091625122773017E-4</v>
      </c>
      <c r="J10" s="56">
        <f t="shared" si="1"/>
        <v>8.5923303808788987E-2</v>
      </c>
      <c r="K10" s="41"/>
      <c r="L10" s="264">
        <v>2010</v>
      </c>
      <c r="M10" s="11">
        <v>108.59233038087889</v>
      </c>
      <c r="N10" s="37">
        <f t="shared" si="0"/>
        <v>8.5923303808788987E-2</v>
      </c>
      <c r="AKH10"/>
      <c r="AKI10"/>
      <c r="AKJ10"/>
      <c r="AKK10"/>
      <c r="AKL10"/>
      <c r="AKM10"/>
      <c r="AKN10"/>
      <c r="AKO10"/>
      <c r="AKP10"/>
      <c r="AKQ10"/>
      <c r="AKR10"/>
      <c r="AKS10"/>
      <c r="AKT10"/>
      <c r="AKU10"/>
      <c r="AKV10"/>
      <c r="AKW10"/>
      <c r="AKX10"/>
      <c r="AKY10"/>
      <c r="AKZ10"/>
      <c r="ALA10"/>
      <c r="ALB10"/>
      <c r="ALC10"/>
    </row>
    <row r="11" spans="1:991">
      <c r="A11" s="26">
        <v>2011</v>
      </c>
      <c r="B11" s="10">
        <v>-2.2288208703968748E-2</v>
      </c>
      <c r="C11" s="11">
        <v>5.193749999999997E-2</v>
      </c>
      <c r="D11" s="11">
        <v>-0.11068102556241144</v>
      </c>
      <c r="E11" s="12">
        <v>-9.1875859075453148E-3</v>
      </c>
      <c r="F11" s="10">
        <v>-2.0353048486040914E-2</v>
      </c>
      <c r="G11" s="11">
        <v>-1.6058415662938974E-2</v>
      </c>
      <c r="H11" s="11">
        <v>1.2089907620899121E-2</v>
      </c>
      <c r="I11" s="12">
        <v>-1.8051778212413327E-2</v>
      </c>
      <c r="J11" s="56">
        <f t="shared" si="1"/>
        <v>0.1097782505523528</v>
      </c>
      <c r="K11" s="41"/>
      <c r="L11" s="264">
        <v>2011</v>
      </c>
      <c r="M11" s="11">
        <v>120.51340643349488</v>
      </c>
      <c r="N11" s="37">
        <f t="shared" si="0"/>
        <v>0.1097782505523528</v>
      </c>
      <c r="AKH11"/>
      <c r="AKI11"/>
      <c r="AKJ11"/>
      <c r="AKK11"/>
      <c r="AKL11"/>
      <c r="AKM11"/>
      <c r="AKN11"/>
      <c r="AKO11"/>
      <c r="AKP11"/>
      <c r="AKQ11"/>
      <c r="AKR11"/>
      <c r="AKS11"/>
      <c r="AKT11"/>
      <c r="AKU11"/>
      <c r="AKV11"/>
      <c r="AKW11"/>
      <c r="AKX11"/>
      <c r="AKY11"/>
      <c r="AKZ11"/>
      <c r="ALA11"/>
      <c r="ALB11"/>
      <c r="ALC11"/>
    </row>
    <row r="12" spans="1:991">
      <c r="A12" s="26">
        <v>2012</v>
      </c>
      <c r="B12" s="10">
        <v>-1.5937799838947608E-2</v>
      </c>
      <c r="C12" s="11">
        <v>-4.1087873566633015E-2</v>
      </c>
      <c r="D12" s="11">
        <v>-3.2628435989779936E-3</v>
      </c>
      <c r="E12" s="12">
        <v>-3.669475967957303E-3</v>
      </c>
      <c r="F12" s="10">
        <v>-2.2025642089539943E-2</v>
      </c>
      <c r="G12" s="11">
        <v>5.2842333744995695E-3</v>
      </c>
      <c r="H12" s="11">
        <v>-4.8563675145270491E-2</v>
      </c>
      <c r="I12" s="12">
        <v>-1.5156658086536989E-3</v>
      </c>
      <c r="J12" s="56">
        <f t="shared" si="1"/>
        <v>4.7588346657555958E-2</v>
      </c>
      <c r="K12" s="41"/>
      <c r="L12" s="264">
        <v>2012</v>
      </c>
      <c r="M12" s="11">
        <v>126.24844019573496</v>
      </c>
      <c r="N12" s="37">
        <f t="shared" si="0"/>
        <v>4.7588346657555958E-2</v>
      </c>
      <c r="AKH12"/>
      <c r="AKI12"/>
      <c r="AKJ12"/>
      <c r="AKK12"/>
      <c r="AKL12"/>
      <c r="AKM12"/>
      <c r="AKN12"/>
      <c r="AKO12"/>
      <c r="AKP12"/>
      <c r="AKQ12"/>
      <c r="AKR12"/>
      <c r="AKS12"/>
      <c r="AKT12"/>
      <c r="AKU12"/>
      <c r="AKV12"/>
      <c r="AKW12"/>
      <c r="AKX12"/>
      <c r="AKY12"/>
      <c r="AKZ12"/>
      <c r="ALA12"/>
      <c r="ALB12"/>
      <c r="ALC12"/>
    </row>
    <row r="13" spans="1:991">
      <c r="A13" s="26">
        <v>2013</v>
      </c>
      <c r="B13" s="10">
        <v>-6.0852267575346453E-3</v>
      </c>
      <c r="C13" s="11">
        <v>-1.5740932931419538E-2</v>
      </c>
      <c r="D13" s="11">
        <v>-1.4483802229703358E-3</v>
      </c>
      <c r="E13" s="12">
        <v>-1.3900724663474362E-2</v>
      </c>
      <c r="F13" s="10">
        <v>-4.409134261286296E-2</v>
      </c>
      <c r="G13" s="11">
        <v>6.8013788892942184E-3</v>
      </c>
      <c r="H13" s="11">
        <v>-1.2042677559068959E-2</v>
      </c>
      <c r="I13" s="12">
        <v>-2.1586758987990784E-2</v>
      </c>
      <c r="J13" s="56">
        <f t="shared" si="1"/>
        <v>8.68469196647641E-2</v>
      </c>
      <c r="K13" s="41"/>
      <c r="L13" s="264">
        <v>2013</v>
      </c>
      <c r="M13" s="11">
        <v>137.21272833921572</v>
      </c>
      <c r="N13" s="37">
        <f t="shared" si="0"/>
        <v>8.68469196647641E-2</v>
      </c>
      <c r="AKH13"/>
      <c r="AKI13"/>
      <c r="AKJ13"/>
      <c r="AKK13"/>
      <c r="AKL13"/>
      <c r="AKM13"/>
      <c r="AKN13"/>
      <c r="AKO13"/>
      <c r="AKP13"/>
      <c r="AKQ13"/>
      <c r="AKR13"/>
      <c r="AKS13"/>
      <c r="AKT13"/>
      <c r="AKU13"/>
      <c r="AKV13"/>
      <c r="AKW13"/>
      <c r="AKX13"/>
      <c r="AKY13"/>
      <c r="AKZ13"/>
      <c r="ALA13"/>
      <c r="ALB13"/>
      <c r="ALC13"/>
    </row>
    <row r="14" spans="1:991">
      <c r="A14" s="26">
        <v>2014</v>
      </c>
      <c r="B14" s="10">
        <v>-3.8273405603266197E-2</v>
      </c>
      <c r="C14" s="11">
        <v>-2.6102584763367687E-2</v>
      </c>
      <c r="D14" s="11">
        <v>-3.5368233536730576E-2</v>
      </c>
      <c r="E14" s="12">
        <v>-1.3684755882640176E-2</v>
      </c>
      <c r="F14" s="10">
        <v>1.8976588616887335E-2</v>
      </c>
      <c r="G14" s="11">
        <v>-2.1098247728776887E-2</v>
      </c>
      <c r="H14" s="11">
        <v>3.8572271526615687E-3</v>
      </c>
      <c r="I14" s="12">
        <v>-4.5361431683994535E-3</v>
      </c>
      <c r="J14" s="56">
        <f t="shared" si="1"/>
        <v>4.8866600851326325E-2</v>
      </c>
      <c r="K14" s="41"/>
      <c r="L14" s="264">
        <v>2014</v>
      </c>
      <c r="M14" s="11">
        <v>143.91784796668964</v>
      </c>
      <c r="N14" s="37">
        <f t="shared" si="0"/>
        <v>4.8866600851326325E-2</v>
      </c>
      <c r="AKH14"/>
      <c r="AKI14"/>
      <c r="AKJ14"/>
      <c r="AKK14"/>
      <c r="AKL14"/>
      <c r="AKM14"/>
      <c r="AKN14"/>
      <c r="AKO14"/>
      <c r="AKP14"/>
      <c r="AKQ14"/>
      <c r="AKR14"/>
      <c r="AKS14"/>
      <c r="AKT14"/>
      <c r="AKU14"/>
      <c r="AKV14"/>
      <c r="AKW14"/>
      <c r="AKX14"/>
      <c r="AKY14"/>
      <c r="AKZ14"/>
      <c r="ALA14"/>
      <c r="ALB14"/>
      <c r="ALC14"/>
    </row>
    <row r="15" spans="1:991">
      <c r="A15" s="26">
        <v>2015</v>
      </c>
      <c r="B15" s="10">
        <v>-5.5013918605727019E-2</v>
      </c>
      <c r="C15" s="11">
        <v>-3.7557972302571074E-2</v>
      </c>
      <c r="D15" s="11">
        <v>-2.1727769673458242E-2</v>
      </c>
      <c r="E15" s="12">
        <v>-1.1904838789538408E-2</v>
      </c>
      <c r="F15" s="10">
        <v>-3.6138280931490074E-2</v>
      </c>
      <c r="G15" s="11">
        <v>-4.1776364247591014E-3</v>
      </c>
      <c r="H15" s="11">
        <v>-4.0349209229664784E-2</v>
      </c>
      <c r="I15" s="12">
        <v>1.154715938424844E-2</v>
      </c>
      <c r="J15" s="56">
        <f t="shared" si="1"/>
        <v>5.9765091075324239E-2</v>
      </c>
      <c r="K15" s="41"/>
      <c r="L15" s="264">
        <v>2015</v>
      </c>
      <c r="M15" s="11">
        <v>152.51911125778349</v>
      </c>
      <c r="N15" s="37">
        <f t="shared" si="0"/>
        <v>5.9765091075324239E-2</v>
      </c>
      <c r="AKH15"/>
      <c r="AKI15"/>
      <c r="AKJ15"/>
      <c r="AKK15"/>
      <c r="AKL15"/>
      <c r="AKM15"/>
      <c r="AKN15"/>
      <c r="AKO15"/>
      <c r="AKP15"/>
      <c r="AKQ15"/>
      <c r="AKR15"/>
      <c r="AKS15"/>
      <c r="AKT15"/>
      <c r="AKU15"/>
      <c r="AKV15"/>
      <c r="AKW15"/>
      <c r="AKX15"/>
      <c r="AKY15"/>
      <c r="AKZ15"/>
      <c r="ALA15"/>
      <c r="ALB15"/>
      <c r="ALC15"/>
    </row>
    <row r="16" spans="1:991">
      <c r="A16" s="26">
        <v>2016</v>
      </c>
      <c r="B16" s="10">
        <v>-3.9503443352909895E-2</v>
      </c>
      <c r="C16" s="11">
        <v>-6.7214248775999463E-2</v>
      </c>
      <c r="D16" s="11">
        <v>1.1283789098345709E-2</v>
      </c>
      <c r="E16" s="12">
        <v>-2.3926603585722406E-2</v>
      </c>
      <c r="F16" s="10">
        <v>-1.8470048082137369E-2</v>
      </c>
      <c r="G16" s="11">
        <v>-3.216923269495553E-2</v>
      </c>
      <c r="H16" s="11">
        <v>-1.7520420621641941E-2</v>
      </c>
      <c r="I16" s="12">
        <v>3.9129424224779719E-3</v>
      </c>
      <c r="J16" s="56">
        <f t="shared" si="1"/>
        <v>3.3183633199690643E-2</v>
      </c>
      <c r="K16" s="41"/>
      <c r="L16" s="264">
        <v>2016</v>
      </c>
      <c r="M16" s="11">
        <v>157.5802495017046</v>
      </c>
      <c r="N16" s="37">
        <f t="shared" si="0"/>
        <v>3.3183633199690643E-2</v>
      </c>
      <c r="AKH16"/>
      <c r="AKI16"/>
      <c r="AKJ16"/>
      <c r="AKK16"/>
      <c r="AKL16"/>
      <c r="AKM16"/>
      <c r="AKN16"/>
      <c r="AKO16"/>
      <c r="AKP16"/>
      <c r="AKQ16"/>
      <c r="AKR16"/>
      <c r="AKS16"/>
      <c r="AKT16"/>
      <c r="AKU16"/>
      <c r="AKV16"/>
      <c r="AKW16"/>
      <c r="AKX16"/>
      <c r="AKY16"/>
      <c r="AKZ16"/>
      <c r="ALA16"/>
      <c r="ALB16"/>
      <c r="ALC16"/>
    </row>
    <row r="17" spans="1:991">
      <c r="A17" s="26">
        <v>2017</v>
      </c>
      <c r="B17" s="10">
        <v>-3.9570809802319529E-3</v>
      </c>
      <c r="C17" s="11">
        <v>-9.6371922902460661E-4</v>
      </c>
      <c r="D17" s="11">
        <v>4.2200984538403041E-3</v>
      </c>
      <c r="E17" s="12">
        <v>5.5811877099585239E-3</v>
      </c>
      <c r="F17" s="10">
        <v>2.7132865072320156E-2</v>
      </c>
      <c r="G17" s="11">
        <v>-5.9108937277587703E-3</v>
      </c>
      <c r="H17" s="11">
        <v>3.4684954204446061E-2</v>
      </c>
      <c r="I17" s="12">
        <v>2.3359890778726911E-3</v>
      </c>
      <c r="J17" s="56">
        <f t="shared" si="1"/>
        <v>7.4586816779247389E-2</v>
      </c>
      <c r="K17" s="41"/>
      <c r="L17" s="264">
        <v>2017</v>
      </c>
      <c r="M17" s="11">
        <v>169.33365869931635</v>
      </c>
      <c r="N17" s="37">
        <f t="shared" si="0"/>
        <v>7.4586816779247389E-2</v>
      </c>
      <c r="AKH17"/>
      <c r="AKI17"/>
      <c r="AKJ17"/>
      <c r="AKK17"/>
      <c r="AKL17"/>
      <c r="AKM17"/>
      <c r="AKN17"/>
      <c r="AKO17"/>
      <c r="AKP17"/>
      <c r="AKQ17"/>
      <c r="AKR17"/>
      <c r="AKS17"/>
      <c r="AKT17"/>
      <c r="AKU17"/>
      <c r="AKV17"/>
      <c r="AKW17"/>
      <c r="AKX17"/>
      <c r="AKY17"/>
      <c r="AKZ17"/>
      <c r="ALA17"/>
      <c r="ALB17"/>
      <c r="ALC17"/>
    </row>
    <row r="18" spans="1:991">
      <c r="A18" s="26">
        <v>2018</v>
      </c>
      <c r="B18" s="10">
        <v>5.168567183799766E-5</v>
      </c>
      <c r="C18" s="11">
        <v>-6.947489876952373E-3</v>
      </c>
      <c r="D18" s="11">
        <v>3.99485983298975E-3</v>
      </c>
      <c r="E18" s="12">
        <v>-1.1438930587735485E-2</v>
      </c>
      <c r="F18" s="10">
        <v>-1.9843646232118761E-2</v>
      </c>
      <c r="G18" s="11">
        <v>-2.2142119900113388E-2</v>
      </c>
      <c r="H18" s="11">
        <v>2.1407953362616583E-2</v>
      </c>
      <c r="I18" s="12">
        <v>-2.8113463510790804E-2</v>
      </c>
      <c r="J18" s="56">
        <f t="shared" si="1"/>
        <v>3.1061935967269028E-2</v>
      </c>
      <c r="K18" s="41"/>
      <c r="L18" s="264">
        <v>2018</v>
      </c>
      <c r="M18" s="11">
        <v>174.59348996293789</v>
      </c>
      <c r="N18" s="37">
        <f t="shared" si="0"/>
        <v>3.1061935967269028E-2</v>
      </c>
      <c r="AKH18"/>
      <c r="AKI18"/>
      <c r="AKJ18"/>
      <c r="AKK18"/>
      <c r="AKL18"/>
      <c r="AKM18"/>
      <c r="AKN18"/>
      <c r="AKO18"/>
      <c r="AKP18"/>
      <c r="AKQ18"/>
      <c r="AKR18"/>
      <c r="AKS18"/>
      <c r="AKT18"/>
      <c r="AKU18"/>
      <c r="AKV18"/>
      <c r="AKW18"/>
      <c r="AKX18"/>
      <c r="AKY18"/>
      <c r="AKZ18"/>
      <c r="ALA18"/>
      <c r="ALB18"/>
      <c r="ALC18"/>
    </row>
    <row r="19" spans="1:991">
      <c r="A19" s="26">
        <v>2019</v>
      </c>
      <c r="B19" s="10">
        <v>-5.7431471449999494E-2</v>
      </c>
      <c r="C19" s="11">
        <v>-4.1480893366518723E-2</v>
      </c>
      <c r="D19" s="11">
        <v>2.8873929602639681E-3</v>
      </c>
      <c r="E19" s="12">
        <v>-3.911871079085516E-2</v>
      </c>
      <c r="F19" s="10">
        <v>5.7050745818712167E-2</v>
      </c>
      <c r="G19" s="11">
        <v>3.417549787023022E-2</v>
      </c>
      <c r="H19" s="11">
        <v>1.6286292884842624E-2</v>
      </c>
      <c r="I19" s="12">
        <v>1.6640915610530271E-2</v>
      </c>
      <c r="J19" s="56">
        <f t="shared" si="1"/>
        <v>9.2352917210321017E-3</v>
      </c>
      <c r="K19" s="41"/>
      <c r="L19" s="264">
        <v>2019</v>
      </c>
      <c r="M19" s="11">
        <v>176.02256304821833</v>
      </c>
      <c r="N19" s="37">
        <v>9.2352917210321017E-3</v>
      </c>
      <c r="AKH19"/>
      <c r="AKI19"/>
      <c r="AKJ19"/>
      <c r="AKK19"/>
      <c r="AKL19"/>
      <c r="AKM19"/>
      <c r="AKN19"/>
      <c r="AKO19"/>
      <c r="AKP19"/>
      <c r="AKQ19"/>
      <c r="AKR19"/>
      <c r="AKS19"/>
      <c r="AKT19"/>
      <c r="AKU19"/>
      <c r="AKV19"/>
      <c r="AKW19"/>
      <c r="AKX19"/>
      <c r="AKY19"/>
      <c r="AKZ19"/>
      <c r="ALA19"/>
      <c r="ALB19"/>
      <c r="ALC19"/>
    </row>
    <row r="20" spans="1:991">
      <c r="A20" s="26">
        <v>2020</v>
      </c>
      <c r="B20" s="10">
        <v>2.7588373453518722E-2</v>
      </c>
      <c r="C20" s="11">
        <v>-2.2426953684428153E-2</v>
      </c>
      <c r="D20" s="11">
        <v>1.2759871978216042E-2</v>
      </c>
      <c r="E20" s="12">
        <v>-1.317012926164407E-2</v>
      </c>
      <c r="F20" s="10">
        <v>-2.194475954628794E-2</v>
      </c>
      <c r="G20" s="11">
        <v>-2.398052926983596E-2</v>
      </c>
      <c r="H20" s="11">
        <v>-8.7614012164672905E-3</v>
      </c>
      <c r="I20" s="12">
        <v>-1.5529110424302495E-2</v>
      </c>
      <c r="J20" s="56">
        <f t="shared" si="1"/>
        <v>1.7822199124537308E-2</v>
      </c>
      <c r="K20" s="41"/>
      <c r="L20" s="264">
        <v>2020</v>
      </c>
      <c r="M20" s="11">
        <v>179.29635923820939</v>
      </c>
      <c r="N20" s="37">
        <v>1.7822199124537308E-2</v>
      </c>
      <c r="AKH20"/>
      <c r="AKI20"/>
      <c r="AKJ20"/>
      <c r="AKK20"/>
      <c r="AKL20"/>
      <c r="AKM20"/>
      <c r="AKN20"/>
      <c r="AKO20"/>
      <c r="AKP20"/>
      <c r="AKQ20"/>
      <c r="AKR20"/>
      <c r="AKS20"/>
      <c r="AKT20"/>
      <c r="AKU20"/>
      <c r="AKV20"/>
      <c r="AKW20"/>
      <c r="AKX20"/>
      <c r="AKY20"/>
      <c r="AKZ20"/>
      <c r="ALA20"/>
      <c r="ALB20"/>
      <c r="ALC20"/>
    </row>
    <row r="21" spans="1:991">
      <c r="A21" s="26">
        <v>2021</v>
      </c>
      <c r="B21" s="10">
        <v>-9.6400475291590904E-2</v>
      </c>
      <c r="C21" s="11">
        <v>-3.9589229313146457E-2</v>
      </c>
      <c r="D21" s="11">
        <v>-0.11385465263840122</v>
      </c>
      <c r="E21" s="12">
        <v>2.4415656747682757E-2</v>
      </c>
      <c r="F21" s="10">
        <v>3.4050362489751018E-2</v>
      </c>
      <c r="G21" s="11">
        <v>-8.4727043672454538E-3</v>
      </c>
      <c r="H21" s="11">
        <v>-9.3379672078575116E-3</v>
      </c>
      <c r="I21" s="12">
        <v>8.2580616416340513E-2</v>
      </c>
      <c r="J21" s="56">
        <f t="shared" si="1"/>
        <v>0.11439395691361809</v>
      </c>
      <c r="K21" s="41"/>
      <c r="L21" s="264">
        <v>2021</v>
      </c>
      <c r="M21" s="11">
        <v>199.80677923167372</v>
      </c>
      <c r="N21" s="37">
        <v>0.11439395691361809</v>
      </c>
      <c r="AKH21"/>
      <c r="AKI21"/>
      <c r="AKJ21"/>
      <c r="AKK21"/>
      <c r="AKL21"/>
      <c r="AKM21"/>
      <c r="AKN21"/>
      <c r="AKO21"/>
      <c r="AKP21"/>
      <c r="AKQ21"/>
      <c r="AKR21"/>
      <c r="AKS21"/>
      <c r="AKT21"/>
      <c r="AKU21"/>
      <c r="AKV21"/>
      <c r="AKW21"/>
      <c r="AKX21"/>
      <c r="AKY21"/>
      <c r="AKZ21"/>
      <c r="ALA21"/>
      <c r="ALB21"/>
      <c r="ALC21"/>
    </row>
    <row r="22" spans="1:991">
      <c r="A22" s="26">
        <v>2022</v>
      </c>
      <c r="B22" s="16">
        <v>-2.6219537734440301E-2</v>
      </c>
      <c r="C22" s="17">
        <v>8.5615623631574156E-3</v>
      </c>
      <c r="D22" s="17">
        <v>-2.9856764100029465E-2</v>
      </c>
      <c r="E22" s="18">
        <v>-1.9589454773081827E-2</v>
      </c>
      <c r="F22" s="16">
        <v>5.6944247192510788E-2</v>
      </c>
      <c r="G22" s="17">
        <v>6.3955345665430041E-2</v>
      </c>
      <c r="H22" s="17">
        <v>1.4160402841919328E-2</v>
      </c>
      <c r="I22" s="18">
        <v>2.0600606033196467E-3</v>
      </c>
      <c r="J22" s="58">
        <f t="shared" si="1"/>
        <v>5.533427876941488E-2</v>
      </c>
      <c r="K22" s="41"/>
      <c r="L22" s="263">
        <v>2022</v>
      </c>
      <c r="M22" s="262">
        <v>210.86294325369809</v>
      </c>
      <c r="N22" s="261">
        <v>5.533427876941488E-2</v>
      </c>
      <c r="AKH22"/>
      <c r="AKI22"/>
      <c r="AKJ22"/>
      <c r="AKK22"/>
      <c r="AKL22"/>
      <c r="AKM22"/>
      <c r="AKN22"/>
      <c r="AKO22"/>
      <c r="AKP22"/>
      <c r="AKQ22"/>
      <c r="AKR22"/>
      <c r="AKS22"/>
      <c r="AKT22"/>
      <c r="AKU22"/>
      <c r="AKV22"/>
      <c r="AKW22"/>
      <c r="AKX22"/>
      <c r="AKY22"/>
      <c r="AKZ22"/>
      <c r="ALA22"/>
      <c r="ALB22"/>
      <c r="ALC22"/>
    </row>
    <row r="23" spans="1:991">
      <c r="A23" s="27"/>
      <c r="B23" s="59"/>
      <c r="C23" s="59"/>
      <c r="D23" s="59"/>
      <c r="E23" s="59"/>
      <c r="F23" s="59"/>
      <c r="G23" s="59"/>
      <c r="H23" s="59"/>
      <c r="I23" s="59"/>
      <c r="J23" s="59"/>
      <c r="K23" s="41"/>
      <c r="AKH23"/>
      <c r="AKI23"/>
      <c r="AKJ23"/>
      <c r="AKK23"/>
      <c r="AKL23"/>
      <c r="AKM23"/>
      <c r="AKN23"/>
      <c r="AKO23"/>
      <c r="AKP23"/>
      <c r="AKQ23"/>
      <c r="AKR23"/>
      <c r="AKS23"/>
      <c r="AKT23"/>
      <c r="AKU23"/>
      <c r="AKV23"/>
      <c r="AKW23"/>
      <c r="AKX23"/>
      <c r="AKY23"/>
      <c r="AKZ23"/>
      <c r="ALA23"/>
      <c r="ALB23"/>
      <c r="ALC23"/>
    </row>
    <row r="24" spans="1:991" ht="45">
      <c r="A24" s="270" t="s">
        <v>27</v>
      </c>
      <c r="B24" s="257">
        <f>CORREL(B6:B22,$J$6:$J$22)</f>
        <v>-0.33965867276155126</v>
      </c>
      <c r="C24" s="269">
        <f t="shared" ref="C24:H24" si="2">CORREL(C6:C22,$J$6:$J$22)</f>
        <v>0.2359705077130933</v>
      </c>
      <c r="D24" s="269">
        <f t="shared" si="2"/>
        <v>-0.66544146980779428</v>
      </c>
      <c r="E24" s="268">
        <f t="shared" si="2"/>
        <v>0.31107885591414985</v>
      </c>
      <c r="F24" s="257">
        <f t="shared" si="2"/>
        <v>9.7975237428287315E-3</v>
      </c>
      <c r="G24" s="269">
        <f t="shared" si="2"/>
        <v>3.7583288163527878E-2</v>
      </c>
      <c r="H24" s="269">
        <f t="shared" si="2"/>
        <v>-0.16659236325169322</v>
      </c>
      <c r="I24" s="268">
        <f>CORREL(I6:I22,$J$6:$J$22)</f>
        <v>0.25000272845400306</v>
      </c>
      <c r="J24" s="59"/>
      <c r="K24" s="41"/>
      <c r="AKH24"/>
      <c r="AKI24"/>
      <c r="AKJ24"/>
      <c r="AKK24"/>
      <c r="AKL24"/>
      <c r="AKM24"/>
      <c r="AKN24"/>
      <c r="AKO24"/>
      <c r="AKP24"/>
      <c r="AKQ24"/>
      <c r="AKR24"/>
      <c r="AKS24"/>
      <c r="AKT24"/>
      <c r="AKU24"/>
      <c r="AKV24"/>
      <c r="AKW24"/>
      <c r="AKX24"/>
      <c r="AKY24"/>
      <c r="AKZ24"/>
      <c r="ALA24"/>
      <c r="ALB24"/>
      <c r="ALC24"/>
    </row>
    <row r="25" spans="1:991">
      <c r="A25" s="273" t="s">
        <v>28</v>
      </c>
      <c r="B25" s="272">
        <f>B24*(15/(1-(B24^2)))^0.5</f>
        <v>-1.3986434589996974</v>
      </c>
      <c r="C25" s="324">
        <f t="shared" ref="C25:E25" si="3">C24*(15/(1-(C24^2)))^0.5</f>
        <v>0.94046847206793682</v>
      </c>
      <c r="D25" s="324">
        <f t="shared" si="3"/>
        <v>-3.4526674525896195</v>
      </c>
      <c r="E25" s="271">
        <f t="shared" si="3"/>
        <v>1.2677013673352766</v>
      </c>
      <c r="F25" s="272">
        <f>F24*(15/(1-(F24^2)))^0.5</f>
        <v>3.7947467650386812E-2</v>
      </c>
      <c r="G25" s="324">
        <f t="shared" ref="G25:I25" si="4">G24*(15/(1-(G24^2)))^0.5</f>
        <v>0.14566235980641984</v>
      </c>
      <c r="H25" s="324">
        <f t="shared" si="4"/>
        <v>-0.65435347962201451</v>
      </c>
      <c r="I25" s="271">
        <f t="shared" si="4"/>
        <v>1.0000116414164515</v>
      </c>
      <c r="J25" s="59"/>
      <c r="K25" s="41"/>
    </row>
    <row r="26" spans="1:991">
      <c r="A26"/>
      <c r="B26" s="57"/>
      <c r="C26" s="57"/>
      <c r="D26" s="57"/>
      <c r="E26" s="57"/>
      <c r="F26" s="57"/>
      <c r="G26" s="57"/>
      <c r="H26" s="57"/>
      <c r="I26" s="57"/>
      <c r="J26" s="41"/>
      <c r="K26" s="41"/>
    </row>
    <row r="27" spans="1:991" ht="30">
      <c r="A27" s="270" t="s">
        <v>29</v>
      </c>
      <c r="B27" s="257">
        <f>CORREL(B7:B22,$J$6:$J$21)</f>
        <v>0.21942778304346092</v>
      </c>
      <c r="C27" s="269">
        <f t="shared" ref="C27:I27" si="5">CORREL(C7:C22,$J$6:$J$21)</f>
        <v>6.7959713608085953E-3</v>
      </c>
      <c r="D27" s="269">
        <f t="shared" si="5"/>
        <v>0.10658676225390157</v>
      </c>
      <c r="E27" s="269">
        <f t="shared" si="5"/>
        <v>-0.12445376317861959</v>
      </c>
      <c r="F27" s="257">
        <f>CORREL(F7:F22,$J$6:$J$21)</f>
        <v>1.698695877655549E-2</v>
      </c>
      <c r="G27" s="269">
        <f t="shared" si="5"/>
        <v>0.13744444382145876</v>
      </c>
      <c r="H27" s="269">
        <f t="shared" si="5"/>
        <v>-1.959800361147917E-3</v>
      </c>
      <c r="I27" s="268">
        <f t="shared" si="5"/>
        <v>-0.19240747334032546</v>
      </c>
      <c r="J27" s="41"/>
      <c r="K27" s="41"/>
    </row>
    <row r="28" spans="1:991">
      <c r="A28" s="273" t="s">
        <v>28</v>
      </c>
      <c r="B28" s="272">
        <f>B27*(14/(1-(B27^2)))^0.5</f>
        <v>0.84153279565984396</v>
      </c>
      <c r="C28" s="324">
        <f t="shared" ref="C28:I28" si="6">C27*(14/(1-(C27^2)))^0.5</f>
        <v>2.5428783666323618E-2</v>
      </c>
      <c r="D28" s="324">
        <f t="shared" si="6"/>
        <v>0.40109602776080627</v>
      </c>
      <c r="E28" s="324">
        <f t="shared" si="6"/>
        <v>-0.46931205190327585</v>
      </c>
      <c r="F28" s="272">
        <f t="shared" si="6"/>
        <v>6.3568552014821325E-2</v>
      </c>
      <c r="G28" s="324">
        <f t="shared" si="6"/>
        <v>0.51919747384360115</v>
      </c>
      <c r="H28" s="324">
        <f t="shared" si="6"/>
        <v>-7.3329155800999435E-3</v>
      </c>
      <c r="I28" s="271">
        <f t="shared" si="6"/>
        <v>-0.73363064465507954</v>
      </c>
      <c r="J28" s="41"/>
      <c r="K28" s="41"/>
    </row>
    <row r="29" spans="1:991">
      <c r="A29"/>
      <c r="B29" s="57"/>
      <c r="C29" s="57"/>
      <c r="D29" s="57"/>
      <c r="E29" s="57"/>
      <c r="F29" s="57"/>
      <c r="G29" s="57"/>
      <c r="H29" s="57"/>
      <c r="I29" s="57"/>
      <c r="J29" s="41"/>
      <c r="K29" s="41"/>
    </row>
    <row r="30" spans="1:991" ht="30">
      <c r="A30" s="270" t="s">
        <v>30</v>
      </c>
      <c r="B30" s="257">
        <f>CORREL(B6:B21,$J$7:$J$22)</f>
        <v>-0.34408612930253341</v>
      </c>
      <c r="C30" s="269">
        <f t="shared" ref="C30:I30" si="7">CORREL(C6:C21,$J$7:$J$22)</f>
        <v>-0.40235182634278893</v>
      </c>
      <c r="D30" s="269">
        <f t="shared" si="7"/>
        <v>-0.25223269525059711</v>
      </c>
      <c r="E30" s="269">
        <f t="shared" si="7"/>
        <v>-0.37653473146638405</v>
      </c>
      <c r="F30" s="257">
        <f t="shared" si="7"/>
        <v>-0.30983373927494878</v>
      </c>
      <c r="G30" s="269">
        <f t="shared" si="7"/>
        <v>-0.34435667940778647</v>
      </c>
      <c r="H30" s="269">
        <f t="shared" si="7"/>
        <v>-0.31875219940992344</v>
      </c>
      <c r="I30" s="268">
        <f t="shared" si="7"/>
        <v>-0.12861905148278899</v>
      </c>
      <c r="J30" s="41"/>
      <c r="K30" s="41"/>
    </row>
    <row r="31" spans="1:991">
      <c r="A31" s="273" t="s">
        <v>28</v>
      </c>
      <c r="B31" s="272">
        <f>B30*(14/(1-(B30^2)))^0.5</f>
        <v>-1.3711792310931861</v>
      </c>
      <c r="C31" s="324">
        <f t="shared" ref="C31:I31" si="8">C30*(14/(1-(C30^2)))^0.5</f>
        <v>-1.6444425448612685</v>
      </c>
      <c r="D31" s="324">
        <f t="shared" si="8"/>
        <v>-0.97530318598473364</v>
      </c>
      <c r="E31" s="324">
        <f t="shared" si="8"/>
        <v>-1.5207903217990346</v>
      </c>
      <c r="F31" s="272">
        <f t="shared" si="8"/>
        <v>-1.2192921490283575</v>
      </c>
      <c r="G31" s="324">
        <f t="shared" si="8"/>
        <v>-1.3724023527806346</v>
      </c>
      <c r="H31" s="324">
        <f t="shared" si="8"/>
        <v>-1.2582966862699827</v>
      </c>
      <c r="I31" s="271">
        <f t="shared" si="8"/>
        <v>-0.48527911570457677</v>
      </c>
      <c r="J31" s="41"/>
      <c r="K31" s="41"/>
    </row>
  </sheetData>
  <mergeCells count="3">
    <mergeCell ref="B2:I2"/>
    <mergeCell ref="B3:E3"/>
    <mergeCell ref="F3:I3"/>
  </mergeCells>
  <pageMargins left="0.78749999999999998" right="0.78749999999999998" top="1.05277777777778" bottom="1.05277777777778" header="0.78749999999999998" footer="0.78749999999999998"/>
  <pageSetup paperSize="9" firstPageNumber="0" orientation="portrait" horizontalDpi="0" verticalDpi="0"/>
  <headerFooter>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D966"/>
  </sheetPr>
  <dimension ref="A1:ALH59"/>
  <sheetViews>
    <sheetView showGridLines="0" topLeftCell="A7" workbookViewId="0">
      <selection activeCell="K26" sqref="K26"/>
    </sheetView>
  </sheetViews>
  <sheetFormatPr defaultColWidth="8.85546875" defaultRowHeight="14.25"/>
  <cols>
    <col min="1" max="1" width="25.85546875" style="1" customWidth="1"/>
    <col min="2" max="11" width="12.85546875" style="1" customWidth="1"/>
    <col min="12" max="12" width="12.85546875" style="1" hidden="1" customWidth="1"/>
    <col min="13" max="13" width="9.5703125" style="1" hidden="1" customWidth="1"/>
    <col min="14" max="14" width="8.85546875" style="1" hidden="1" customWidth="1"/>
    <col min="15" max="15" width="8.85546875" style="1" customWidth="1"/>
    <col min="16" max="996" width="8.85546875" style="1"/>
  </cols>
  <sheetData>
    <row r="1" spans="1:996" ht="15">
      <c r="A1" s="4" t="s">
        <v>32</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row>
    <row r="2" spans="1:996" ht="16.5">
      <c r="A2" s="4"/>
      <c r="B2" s="423" t="s">
        <v>23</v>
      </c>
      <c r="C2" s="423"/>
      <c r="D2" s="423"/>
      <c r="E2" s="423"/>
      <c r="F2" s="423"/>
      <c r="G2" s="423"/>
      <c r="H2" s="423"/>
      <c r="I2" s="423"/>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row>
    <row r="3" spans="1:996" ht="16.5">
      <c r="A3" s="40"/>
      <c r="B3" s="424" t="s">
        <v>33</v>
      </c>
      <c r="C3" s="424"/>
      <c r="D3" s="424"/>
      <c r="E3" s="424"/>
      <c r="F3" s="424" t="s">
        <v>34</v>
      </c>
      <c r="G3" s="424"/>
      <c r="H3" s="424"/>
      <c r="I3" s="424"/>
      <c r="J3" s="30"/>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row>
    <row r="4" spans="1:996" s="25" customFormat="1" ht="42.95" customHeight="1">
      <c r="A4" s="60" t="s">
        <v>4</v>
      </c>
      <c r="B4" s="32" t="s">
        <v>35</v>
      </c>
      <c r="C4" s="33" t="s">
        <v>10</v>
      </c>
      <c r="D4" s="33" t="s">
        <v>11</v>
      </c>
      <c r="E4" s="33" t="s">
        <v>12</v>
      </c>
      <c r="F4" s="32" t="s">
        <v>35</v>
      </c>
      <c r="G4" s="33" t="s">
        <v>10</v>
      </c>
      <c r="H4" s="33" t="s">
        <v>11</v>
      </c>
      <c r="I4" s="34" t="s">
        <v>12</v>
      </c>
      <c r="J4" s="24" t="s">
        <v>31</v>
      </c>
      <c r="L4" s="169">
        <v>2001</v>
      </c>
      <c r="M4" s="14">
        <v>68.855696303373179</v>
      </c>
      <c r="N4" s="172"/>
    </row>
    <row r="5" spans="1:996">
      <c r="A5" s="40">
        <v>2002</v>
      </c>
      <c r="B5" s="13"/>
      <c r="C5" s="14"/>
      <c r="D5" s="14"/>
      <c r="E5" s="15"/>
      <c r="F5" s="13"/>
      <c r="G5" s="14"/>
      <c r="H5" s="14"/>
      <c r="I5" s="15"/>
      <c r="J5" s="139">
        <f>N5</f>
        <v>6.4058943160476334E-2</v>
      </c>
      <c r="L5" s="170">
        <v>2002</v>
      </c>
      <c r="M5" s="11">
        <v>73.266519439145981</v>
      </c>
      <c r="N5" s="37">
        <f t="shared" ref="N5:N21" si="0">M5/M4-1</f>
        <v>6.4058943160476334E-2</v>
      </c>
    </row>
    <row r="6" spans="1:996">
      <c r="A6" s="26">
        <v>2003</v>
      </c>
      <c r="B6" s="10">
        <v>-4.4712071670334863E-2</v>
      </c>
      <c r="C6" s="11">
        <v>-5.0775791343232402E-2</v>
      </c>
      <c r="D6" s="11">
        <v>-0.15698990813818081</v>
      </c>
      <c r="E6" s="12">
        <v>-2.4549610330135918E-2</v>
      </c>
      <c r="F6" s="10"/>
      <c r="G6" s="11"/>
      <c r="H6" s="11"/>
      <c r="I6" s="12"/>
      <c r="J6" s="56">
        <f t="shared" ref="J6:J25" si="1">N6</f>
        <v>5.9551254188736857E-2</v>
      </c>
      <c r="L6" s="170">
        <v>2003</v>
      </c>
      <c r="M6" s="11">
        <v>77.629632561790601</v>
      </c>
      <c r="N6" s="37">
        <f t="shared" si="0"/>
        <v>5.9551254188736857E-2</v>
      </c>
    </row>
    <row r="7" spans="1:996">
      <c r="A7" s="26">
        <v>2004</v>
      </c>
      <c r="B7" s="10">
        <v>-4.9254608972363445E-2</v>
      </c>
      <c r="C7" s="11">
        <v>-1.3562927996808805E-2</v>
      </c>
      <c r="D7" s="11">
        <v>9.1977617905675491E-2</v>
      </c>
      <c r="E7" s="12">
        <v>-4.1188454154475473E-2</v>
      </c>
      <c r="F7" s="10"/>
      <c r="G7" s="11"/>
      <c r="H7" s="11"/>
      <c r="I7" s="12"/>
      <c r="J7" s="56">
        <f t="shared" si="1"/>
        <v>9.5378379431611426E-2</v>
      </c>
      <c r="L7" s="170">
        <v>2004</v>
      </c>
      <c r="M7" s="11">
        <v>85.033821111405643</v>
      </c>
      <c r="N7" s="37">
        <f t="shared" si="0"/>
        <v>9.5378379431611426E-2</v>
      </c>
    </row>
    <row r="8" spans="1:996">
      <c r="A8" s="26">
        <v>2005</v>
      </c>
      <c r="B8" s="10">
        <v>-1.9403639032522957E-2</v>
      </c>
      <c r="C8" s="11">
        <v>5.4121453123946894E-2</v>
      </c>
      <c r="D8" s="11">
        <v>5.4463041263064227E-4</v>
      </c>
      <c r="E8" s="12">
        <v>2.9125279798545067E-2</v>
      </c>
      <c r="F8" s="10"/>
      <c r="G8" s="11"/>
      <c r="H8" s="11"/>
      <c r="I8" s="12"/>
      <c r="J8" s="56">
        <f t="shared" si="1"/>
        <v>9.0674749798480558E-2</v>
      </c>
      <c r="L8" s="170">
        <v>2005</v>
      </c>
      <c r="M8" s="11">
        <v>92.744241565091102</v>
      </c>
      <c r="N8" s="37">
        <f t="shared" si="0"/>
        <v>9.0674749798480558E-2</v>
      </c>
    </row>
    <row r="9" spans="1:996">
      <c r="A9" s="26">
        <v>2006</v>
      </c>
      <c r="B9" s="10">
        <v>-5.4184800317453208E-2</v>
      </c>
      <c r="C9" s="11">
        <v>2.0323346729996361E-2</v>
      </c>
      <c r="D9" s="11">
        <v>7.2577860240794712E-2</v>
      </c>
      <c r="E9" s="12">
        <v>-0.10384115413045136</v>
      </c>
      <c r="F9" s="10">
        <v>-3.7471514769323311E-2</v>
      </c>
      <c r="G9" s="11">
        <v>5.1648417161821003E-2</v>
      </c>
      <c r="H9" s="11">
        <v>5.9992677122108873E-2</v>
      </c>
      <c r="I9" s="12">
        <v>-5.3565230100297789E-2</v>
      </c>
      <c r="J9" s="56">
        <f t="shared" si="1"/>
        <v>7.0422734222643335E-2</v>
      </c>
      <c r="L9" s="170">
        <v>2006</v>
      </c>
      <c r="M9" s="11">
        <v>99.275544639510144</v>
      </c>
      <c r="N9" s="37">
        <f t="shared" si="0"/>
        <v>7.0422734222643335E-2</v>
      </c>
    </row>
    <row r="10" spans="1:996">
      <c r="A10" s="26">
        <v>2007</v>
      </c>
      <c r="B10" s="10">
        <v>-7.6115857100707007E-3</v>
      </c>
      <c r="C10" s="11">
        <v>-4.2853945660444981E-2</v>
      </c>
      <c r="D10" s="11">
        <v>-1.759881255763962E-2</v>
      </c>
      <c r="E10" s="12">
        <v>8.0207059358912147E-3</v>
      </c>
      <c r="F10" s="10">
        <v>-4.175197480587034E-3</v>
      </c>
      <c r="G10" s="11">
        <v>-6.0230536659108158E-2</v>
      </c>
      <c r="H10" s="11">
        <v>-1.2625143205853728E-2</v>
      </c>
      <c r="I10" s="12">
        <v>1.4535276517710694E-2</v>
      </c>
      <c r="J10" s="56">
        <f t="shared" si="1"/>
        <v>5.1417801450845957E-2</v>
      </c>
      <c r="L10" s="170">
        <v>2007</v>
      </c>
      <c r="M10" s="11">
        <v>104.38007488270908</v>
      </c>
      <c r="N10" s="37">
        <f t="shared" si="0"/>
        <v>5.1417801450845957E-2</v>
      </c>
    </row>
    <row r="11" spans="1:996">
      <c r="A11" s="26">
        <v>2008</v>
      </c>
      <c r="B11" s="10">
        <v>0.10300749295387379</v>
      </c>
      <c r="C11" s="11">
        <v>-4.0124207336464934E-3</v>
      </c>
      <c r="D11" s="11">
        <v>2.315776610045206E-2</v>
      </c>
      <c r="E11" s="12">
        <v>0.16767773670795605</v>
      </c>
      <c r="F11" s="10">
        <v>4.7401167198230842E-2</v>
      </c>
      <c r="G11" s="11">
        <v>-2.3988289371559057E-2</v>
      </c>
      <c r="H11" s="11">
        <v>0.1202801035520209</v>
      </c>
      <c r="I11" s="12">
        <v>-3.0128619810495194E-2</v>
      </c>
      <c r="J11" s="56">
        <f t="shared" si="1"/>
        <v>6.760195326407592E-3</v>
      </c>
      <c r="L11" s="170">
        <v>2008</v>
      </c>
      <c r="M11" s="11">
        <v>105.08570457710125</v>
      </c>
      <c r="N11" s="37">
        <f t="shared" si="0"/>
        <v>6.760195326407592E-3</v>
      </c>
    </row>
    <row r="12" spans="1:996">
      <c r="A12" s="26">
        <v>2009</v>
      </c>
      <c r="B12" s="10">
        <v>0.12670102739405875</v>
      </c>
      <c r="C12" s="11">
        <v>1.6978279446703493E-2</v>
      </c>
      <c r="D12" s="11">
        <v>8.1766606042509293E-2</v>
      </c>
      <c r="E12" s="12">
        <v>-0.21260642282381925</v>
      </c>
      <c r="F12" s="10">
        <v>-5.1111948629657955E-2</v>
      </c>
      <c r="G12" s="11">
        <v>-5.2003930811131527E-2</v>
      </c>
      <c r="H12" s="11">
        <v>1.9189432540322793E-2</v>
      </c>
      <c r="I12" s="12">
        <v>-3.688118569088461E-3</v>
      </c>
      <c r="J12" s="56">
        <f t="shared" si="1"/>
        <v>-4.8395779402800598E-2</v>
      </c>
      <c r="L12" s="170">
        <v>2009</v>
      </c>
      <c r="M12" s="11">
        <v>99.999999999999986</v>
      </c>
      <c r="N12" s="37">
        <f t="shared" si="0"/>
        <v>-4.8395779402800598E-2</v>
      </c>
    </row>
    <row r="13" spans="1:996">
      <c r="A13" s="26">
        <v>2010</v>
      </c>
      <c r="B13" s="10">
        <v>-0.11720877233497939</v>
      </c>
      <c r="C13" s="11">
        <v>-0.11034008328947253</v>
      </c>
      <c r="D13" s="11">
        <v>-2.4455976231581578E-2</v>
      </c>
      <c r="E13" s="12">
        <v>0.11733638038498007</v>
      </c>
      <c r="F13" s="10">
        <v>-6.8175766046467579E-2</v>
      </c>
      <c r="G13" s="11">
        <v>2.2861936288651741E-3</v>
      </c>
      <c r="H13" s="11">
        <v>-4.5857504698096241E-2</v>
      </c>
      <c r="I13" s="12">
        <v>-5.5407440953796794E-2</v>
      </c>
      <c r="J13" s="56">
        <f t="shared" si="1"/>
        <v>8.5923303808788987E-2</v>
      </c>
      <c r="L13" s="170">
        <v>2010</v>
      </c>
      <c r="M13" s="11">
        <v>108.59233038087889</v>
      </c>
      <c r="N13" s="37">
        <f t="shared" si="0"/>
        <v>8.5923303808788987E-2</v>
      </c>
    </row>
    <row r="14" spans="1:996">
      <c r="A14" s="26">
        <v>2011</v>
      </c>
      <c r="B14" s="10">
        <v>-7.9427738067824882E-2</v>
      </c>
      <c r="C14" s="11">
        <v>3.3835854588859515E-3</v>
      </c>
      <c r="D14" s="11">
        <v>8.5552748954385027E-3</v>
      </c>
      <c r="E14" s="12">
        <v>2.0224122461684813E-2</v>
      </c>
      <c r="F14" s="10">
        <v>-3.3248622780787995E-2</v>
      </c>
      <c r="G14" s="11">
        <v>5.8311316755762954E-2</v>
      </c>
      <c r="H14" s="11">
        <v>4.5160668793217784E-2</v>
      </c>
      <c r="I14" s="12">
        <v>6.1502880293000661E-2</v>
      </c>
      <c r="J14" s="56">
        <f t="shared" si="1"/>
        <v>0.1097782505523528</v>
      </c>
      <c r="L14" s="170">
        <v>2011</v>
      </c>
      <c r="M14" s="11">
        <v>120.51340643349488</v>
      </c>
      <c r="N14" s="37">
        <f t="shared" si="0"/>
        <v>0.1097782505523528</v>
      </c>
    </row>
    <row r="15" spans="1:996">
      <c r="A15" s="26">
        <v>2012</v>
      </c>
      <c r="B15" s="10">
        <v>3.9511702066110654E-3</v>
      </c>
      <c r="C15" s="11">
        <v>1.9306221456759198E-2</v>
      </c>
      <c r="D15" s="11">
        <v>-1.0706670883364189E-2</v>
      </c>
      <c r="E15" s="12">
        <v>-6.1560550993852159E-3</v>
      </c>
      <c r="F15" s="10">
        <v>-1.3043383864616231E-2</v>
      </c>
      <c r="G15" s="11">
        <v>-2.1002911294634941E-2</v>
      </c>
      <c r="H15" s="11">
        <v>7.1588779303776162E-2</v>
      </c>
      <c r="I15" s="12">
        <v>-4.6727411974942457E-2</v>
      </c>
      <c r="J15" s="56">
        <f t="shared" si="1"/>
        <v>4.7588346657555958E-2</v>
      </c>
      <c r="L15" s="170">
        <v>2012</v>
      </c>
      <c r="M15" s="11">
        <v>126.24844019573496</v>
      </c>
      <c r="N15" s="37">
        <f t="shared" si="0"/>
        <v>4.7588346657555958E-2</v>
      </c>
    </row>
    <row r="16" spans="1:996">
      <c r="A16" s="26">
        <v>2013</v>
      </c>
      <c r="B16" s="10">
        <v>3.9339249757626149E-3</v>
      </c>
      <c r="C16" s="11">
        <v>1.8937506532886506E-2</v>
      </c>
      <c r="D16" s="11">
        <v>-1.082254430334062E-2</v>
      </c>
      <c r="E16" s="12">
        <v>-6.1941868549604262E-3</v>
      </c>
      <c r="F16" s="10">
        <v>5.7161132460517017E-3</v>
      </c>
      <c r="G16" s="11">
        <v>-5.6573488403727112E-2</v>
      </c>
      <c r="H16" s="11">
        <v>-9.7886859534937143E-2</v>
      </c>
      <c r="I16" s="12">
        <v>4.0613058390927659E-2</v>
      </c>
      <c r="J16" s="56">
        <f t="shared" si="1"/>
        <v>8.68469196647641E-2</v>
      </c>
      <c r="L16" s="170">
        <v>2013</v>
      </c>
      <c r="M16" s="11">
        <v>137.21272833921572</v>
      </c>
      <c r="N16" s="37">
        <f t="shared" si="0"/>
        <v>8.68469196647641E-2</v>
      </c>
    </row>
    <row r="17" spans="1:14">
      <c r="A17" s="26">
        <v>2014</v>
      </c>
      <c r="B17" s="10">
        <v>-6.961812678008561E-2</v>
      </c>
      <c r="C17" s="11">
        <v>-1.6840627054160118E-2</v>
      </c>
      <c r="D17" s="11">
        <v>6.2153371419040093E-2</v>
      </c>
      <c r="E17" s="12">
        <v>4.1439902601237311E-2</v>
      </c>
      <c r="F17" s="10">
        <v>-1.7378970587492826E-2</v>
      </c>
      <c r="G17" s="11">
        <v>2.1938094202930802E-2</v>
      </c>
      <c r="H17" s="11">
        <v>3.2948754621831E-2</v>
      </c>
      <c r="I17" s="12">
        <v>-5.1909333861229312E-2</v>
      </c>
      <c r="J17" s="56">
        <f t="shared" si="1"/>
        <v>4.8866600851326325E-2</v>
      </c>
      <c r="L17" s="170">
        <v>2014</v>
      </c>
      <c r="M17" s="11">
        <v>143.91784796668964</v>
      </c>
      <c r="N17" s="37">
        <f t="shared" si="0"/>
        <v>4.8866600851326325E-2</v>
      </c>
    </row>
    <row r="18" spans="1:14">
      <c r="A18" s="26">
        <v>2015</v>
      </c>
      <c r="B18" s="10">
        <v>-4.8695200886984091E-2</v>
      </c>
      <c r="C18" s="11">
        <v>2.6043634661769177E-2</v>
      </c>
      <c r="D18" s="11">
        <v>-6.9543411263569221E-2</v>
      </c>
      <c r="E18" s="12">
        <v>-0.10624302065884983</v>
      </c>
      <c r="F18" s="10">
        <v>-4.4930737487371863E-2</v>
      </c>
      <c r="G18" s="11">
        <v>1.4979249149128293E-2</v>
      </c>
      <c r="H18" s="11">
        <v>1.3743730704930179E-2</v>
      </c>
      <c r="I18" s="12">
        <v>2.5687577255871341E-2</v>
      </c>
      <c r="J18" s="56">
        <f t="shared" si="1"/>
        <v>5.9765091075324239E-2</v>
      </c>
      <c r="L18" s="170">
        <v>2015</v>
      </c>
      <c r="M18" s="11">
        <v>152.51911125778349</v>
      </c>
      <c r="N18" s="37">
        <f t="shared" si="0"/>
        <v>5.9765091075324239E-2</v>
      </c>
    </row>
    <row r="19" spans="1:14">
      <c r="A19" s="26">
        <v>2016</v>
      </c>
      <c r="B19" s="10">
        <v>-2.2605799567378515E-2</v>
      </c>
      <c r="C19" s="11">
        <v>-2.5890053906759136E-2</v>
      </c>
      <c r="D19" s="11">
        <v>-3.8607391311227257E-2</v>
      </c>
      <c r="E19" s="12">
        <v>8.3214571579173446E-2</v>
      </c>
      <c r="F19" s="10">
        <v>-2.3737382792190509E-3</v>
      </c>
      <c r="G19" s="11">
        <v>3.6747896194437635E-2</v>
      </c>
      <c r="H19" s="11">
        <v>-5.7826364087050663E-2</v>
      </c>
      <c r="I19" s="12">
        <v>-3.7790813070442519E-2</v>
      </c>
      <c r="J19" s="56">
        <f t="shared" si="1"/>
        <v>3.3183633199690643E-2</v>
      </c>
      <c r="L19" s="170">
        <v>2016</v>
      </c>
      <c r="M19" s="11">
        <v>157.5802495017046</v>
      </c>
      <c r="N19" s="37">
        <f t="shared" si="0"/>
        <v>3.3183633199690643E-2</v>
      </c>
    </row>
    <row r="20" spans="1:14">
      <c r="A20" s="26">
        <v>2017</v>
      </c>
      <c r="B20" s="10">
        <v>1.4471452687867759E-2</v>
      </c>
      <c r="C20" s="11">
        <v>2.7847121078978354E-2</v>
      </c>
      <c r="D20" s="11">
        <v>-0.15072113933981057</v>
      </c>
      <c r="E20" s="12">
        <v>-3.3792612484342621E-2</v>
      </c>
      <c r="F20" s="10">
        <v>-1.8325048612084505E-2</v>
      </c>
      <c r="G20" s="11">
        <v>-1.2211717068370986E-2</v>
      </c>
      <c r="H20" s="11">
        <v>1.2227311043936151E-2</v>
      </c>
      <c r="I20" s="12">
        <v>4.8797831028854377E-2</v>
      </c>
      <c r="J20" s="56">
        <f t="shared" si="1"/>
        <v>7.4586816779247389E-2</v>
      </c>
      <c r="L20" s="170">
        <v>2017</v>
      </c>
      <c r="M20" s="11">
        <v>169.33365869931635</v>
      </c>
      <c r="N20" s="37">
        <f t="shared" si="0"/>
        <v>7.4586816779247389E-2</v>
      </c>
    </row>
    <row r="21" spans="1:14">
      <c r="A21" s="26">
        <v>2018</v>
      </c>
      <c r="B21" s="10">
        <v>-7.9884365463464446E-2</v>
      </c>
      <c r="C21" s="11">
        <v>-2.6220378025306745E-2</v>
      </c>
      <c r="D21" s="11">
        <v>0.14405771300338355</v>
      </c>
      <c r="E21" s="12">
        <v>-1.8870370543084047E-2</v>
      </c>
      <c r="F21" s="10">
        <v>7.7374955858049432E-3</v>
      </c>
      <c r="G21" s="11">
        <v>-1.5044425566606678E-2</v>
      </c>
      <c r="H21" s="11">
        <v>-3.4407235565919181E-2</v>
      </c>
      <c r="I21" s="12">
        <v>-6.2035383663256449E-2</v>
      </c>
      <c r="J21" s="56">
        <f t="shared" si="1"/>
        <v>3.1061935967269028E-2</v>
      </c>
      <c r="L21" s="170">
        <v>2018</v>
      </c>
      <c r="M21" s="11">
        <v>174.59348996293789</v>
      </c>
      <c r="N21" s="37">
        <f t="shared" si="0"/>
        <v>3.1061935967269028E-2</v>
      </c>
    </row>
    <row r="22" spans="1:14">
      <c r="A22" s="26">
        <v>2019</v>
      </c>
      <c r="B22" s="10">
        <v>3.5937120388788824E-2</v>
      </c>
      <c r="C22" s="11">
        <v>3.4283199476345505E-2</v>
      </c>
      <c r="D22" s="11">
        <v>-0.1222182322032922</v>
      </c>
      <c r="E22" s="12">
        <v>-0.13017803621181823</v>
      </c>
      <c r="F22" s="10">
        <v>-6.7952136670156427E-2</v>
      </c>
      <c r="G22" s="11">
        <v>3.2632333052273754E-3</v>
      </c>
      <c r="H22" s="11">
        <v>-4.8032358132408803E-2</v>
      </c>
      <c r="I22" s="12">
        <v>-1.2862739734099682E-2</v>
      </c>
      <c r="J22" s="56">
        <f t="shared" si="1"/>
        <v>9.2352917210321017E-3</v>
      </c>
      <c r="L22" s="170">
        <v>2019</v>
      </c>
      <c r="M22" s="11">
        <v>176.02256304821833</v>
      </c>
      <c r="N22" s="37">
        <v>9.2352917210321017E-3</v>
      </c>
    </row>
    <row r="23" spans="1:14">
      <c r="A23" s="26">
        <v>2020</v>
      </c>
      <c r="B23" s="10"/>
      <c r="C23" s="11"/>
      <c r="D23" s="11"/>
      <c r="E23" s="12"/>
      <c r="F23" s="10">
        <v>6.936328533920455E-2</v>
      </c>
      <c r="G23" s="11">
        <v>8.2320863180884718E-3</v>
      </c>
      <c r="H23" s="11">
        <v>3.6867981580435139E-3</v>
      </c>
      <c r="I23" s="12">
        <v>4.1156624280116239E-2</v>
      </c>
      <c r="J23" s="56">
        <f t="shared" si="1"/>
        <v>1.7822199124537308E-2</v>
      </c>
      <c r="L23" s="170">
        <v>2020</v>
      </c>
      <c r="M23" s="11">
        <v>179.29635923820939</v>
      </c>
      <c r="N23" s="37">
        <v>1.7822199124537308E-2</v>
      </c>
    </row>
    <row r="24" spans="1:14">
      <c r="A24" s="26">
        <v>2021</v>
      </c>
      <c r="B24" s="10"/>
      <c r="C24" s="11"/>
      <c r="D24" s="11"/>
      <c r="E24" s="12"/>
      <c r="F24" s="10">
        <v>-8.9628345823508648E-2</v>
      </c>
      <c r="G24" s="11">
        <v>7.5036465201016256E-2</v>
      </c>
      <c r="H24" s="11">
        <v>-6.8283803696712941E-2</v>
      </c>
      <c r="I24" s="12">
        <v>8.5087612468679907E-2</v>
      </c>
      <c r="J24" s="56">
        <f t="shared" si="1"/>
        <v>0.11439395691361809</v>
      </c>
      <c r="L24" s="170">
        <v>2021</v>
      </c>
      <c r="M24" s="11">
        <v>199.80677923167372</v>
      </c>
      <c r="N24" s="37">
        <v>0.11439395691361809</v>
      </c>
    </row>
    <row r="25" spans="1:14">
      <c r="A25" s="26">
        <v>2022</v>
      </c>
      <c r="B25" s="16">
        <v>5.6516132096672056E-2</v>
      </c>
      <c r="C25" s="17">
        <v>-3.8961478918010384E-3</v>
      </c>
      <c r="D25" s="17">
        <v>7.139890667650084E-3</v>
      </c>
      <c r="E25" s="18">
        <v>-3.8316634678935424E-3</v>
      </c>
      <c r="F25" s="16">
        <v>-1.9313385491306456E-2</v>
      </c>
      <c r="G25" s="17">
        <v>7.2528970156859884E-4</v>
      </c>
      <c r="H25" s="17">
        <v>-4.7206492072806805E-2</v>
      </c>
      <c r="I25" s="18">
        <v>-3.2253336701693724E-2</v>
      </c>
      <c r="J25" s="58">
        <f t="shared" si="1"/>
        <v>5.533427876941488E-2</v>
      </c>
      <c r="L25" s="171">
        <v>2022</v>
      </c>
      <c r="M25" s="17">
        <v>210.86294325369809</v>
      </c>
      <c r="N25" s="173">
        <v>5.533427876941488E-2</v>
      </c>
    </row>
    <row r="26" spans="1:14">
      <c r="A26" s="61"/>
      <c r="B26" s="11"/>
      <c r="C26" s="11"/>
      <c r="D26" s="11"/>
      <c r="E26" s="11"/>
      <c r="F26" s="11"/>
      <c r="G26" s="11"/>
      <c r="H26" s="11"/>
      <c r="I26" s="11"/>
      <c r="J26" s="57"/>
    </row>
    <row r="27" spans="1:14" ht="45">
      <c r="A27" s="48" t="s">
        <v>27</v>
      </c>
      <c r="B27" s="134">
        <f>CORREL($J$6:$J$25,B6:B25)</f>
        <v>-0.68918557026377214</v>
      </c>
      <c r="C27" s="132">
        <f>CORREL($J$6:$J$25,C6:C25)</f>
        <v>-9.6302361653348184E-2</v>
      </c>
      <c r="D27" s="132">
        <f>CORREL($J$6:$J$25,D6:D25)</f>
        <v>-0.12624054327699191</v>
      </c>
      <c r="E27" s="133">
        <f>CORREL($J$6:$J$25,E6:E25)</f>
        <v>0.3260220811456182</v>
      </c>
      <c r="F27" s="132">
        <f>CORREL($J$9:$J$25,F9:F25)</f>
        <v>-0.31251443008233815</v>
      </c>
      <c r="G27" s="132">
        <f>CORREL($J$9:$J$25,G9:G25)</f>
        <v>0.49230754349296652</v>
      </c>
      <c r="H27" s="132">
        <f>CORREL($J$9:$J$25,H9:H25)</f>
        <v>-0.25201133026795097</v>
      </c>
      <c r="I27" s="133">
        <f>CORREL($J$9:$J$25,I9:I25)</f>
        <v>0.38286123931123639</v>
      </c>
      <c r="J27" s="57"/>
    </row>
    <row r="28" spans="1:14">
      <c r="A28" s="273" t="s">
        <v>28</v>
      </c>
      <c r="B28" s="272">
        <f>B27*(16/(1-(B27^2)))^0.5</f>
        <v>-3.8045815658459219</v>
      </c>
      <c r="C28" s="324">
        <f t="shared" ref="C28:E28" si="2">C27*(16/(1-(C27^2)))^0.5</f>
        <v>-0.38700821194028051</v>
      </c>
      <c r="D28" s="324">
        <f t="shared" si="2"/>
        <v>-0.50903462321859461</v>
      </c>
      <c r="E28" s="271">
        <f t="shared" si="2"/>
        <v>1.3794589922815554</v>
      </c>
      <c r="F28" s="272">
        <f>F27*(15/(1-(F27^2)))^0.5</f>
        <v>-1.2741831804071486</v>
      </c>
      <c r="G28" s="324">
        <f t="shared" ref="G28:I28" si="3">G27*(15/(1-(G27^2)))^0.5</f>
        <v>2.1905471096510341</v>
      </c>
      <c r="H28" s="324">
        <f t="shared" si="3"/>
        <v>-1.0085886047742587</v>
      </c>
      <c r="I28" s="271">
        <f t="shared" si="3"/>
        <v>1.6051156028429523</v>
      </c>
      <c r="J28" s="57"/>
    </row>
    <row r="29" spans="1:14">
      <c r="A29"/>
      <c r="B29" s="57"/>
      <c r="C29" s="57"/>
      <c r="D29" s="57"/>
      <c r="E29" s="57"/>
      <c r="F29" s="57"/>
      <c r="G29" s="57"/>
      <c r="H29" s="57"/>
      <c r="I29" s="57"/>
      <c r="J29" s="57"/>
    </row>
    <row r="30" spans="1:14" ht="30">
      <c r="A30" s="270" t="s">
        <v>29</v>
      </c>
      <c r="B30" s="257">
        <f>CORREL($J$6:$J$24,B7:B25)</f>
        <v>-2.573923963586969E-3</v>
      </c>
      <c r="C30" s="269">
        <f t="shared" ref="C30:E30" si="4">CORREL($J$6:$J$24,C7:C25)</f>
        <v>0.44994233786844168</v>
      </c>
      <c r="D30" s="269">
        <f t="shared" si="4"/>
        <v>0.25761972604760874</v>
      </c>
      <c r="E30" s="268">
        <f t="shared" si="4"/>
        <v>3.0973645047300206E-2</v>
      </c>
      <c r="F30" s="257">
        <f>CORREL($J$9:$J$24,F10:F25)</f>
        <v>0.26391789405593691</v>
      </c>
      <c r="G30" s="269">
        <f t="shared" ref="G30:I30" si="5">CORREL($J$9:$J$24,G10:G25)</f>
        <v>-1.8708788461829133E-3</v>
      </c>
      <c r="H30" s="269">
        <f t="shared" si="5"/>
        <v>0.25805316471814593</v>
      </c>
      <c r="I30" s="268">
        <f t="shared" si="5"/>
        <v>-0.19407742236709369</v>
      </c>
      <c r="J30" s="57"/>
    </row>
    <row r="31" spans="1:14">
      <c r="A31" s="273" t="s">
        <v>28</v>
      </c>
      <c r="B31" s="272">
        <f>B30*(15/(1-(B30^2)))^0.5</f>
        <v>-9.9687976674950156E-3</v>
      </c>
      <c r="C31" s="324">
        <f t="shared" ref="C31:E31" si="6">C30*(15/(1-(C30^2)))^0.5</f>
        <v>1.951295374668657</v>
      </c>
      <c r="D31" s="324">
        <f t="shared" si="6"/>
        <v>1.0326112718303888</v>
      </c>
      <c r="E31" s="271">
        <f t="shared" si="6"/>
        <v>0.12001799588757642</v>
      </c>
      <c r="F31" s="272">
        <f>F30*(14/(1-(F30^2)))^0.5</f>
        <v>1.0237886100288103</v>
      </c>
      <c r="G31" s="324">
        <f t="shared" ref="G31:I31" si="7">G30*(14/(1-(G30^2)))^0.5</f>
        <v>-7.0001999055967793E-3</v>
      </c>
      <c r="H31" s="324">
        <f t="shared" si="7"/>
        <v>0.99939533233184785</v>
      </c>
      <c r="I31" s="271">
        <f t="shared" si="7"/>
        <v>-0.7402461011803223</v>
      </c>
      <c r="J31" s="57"/>
    </row>
    <row r="32" spans="1:14">
      <c r="A32"/>
      <c r="B32" s="57"/>
      <c r="C32" s="57"/>
      <c r="D32" s="57"/>
      <c r="E32" s="57"/>
      <c r="F32" s="57"/>
      <c r="G32" s="57"/>
      <c r="H32" s="57"/>
      <c r="I32" s="57"/>
      <c r="J32" s="57"/>
    </row>
    <row r="33" spans="1:10" ht="30">
      <c r="A33" s="270" t="s">
        <v>30</v>
      </c>
      <c r="B33" s="257">
        <f>CORREL($J$7:$J$25,B6:B24)</f>
        <v>-0.35773143707728472</v>
      </c>
      <c r="C33" s="269">
        <f t="shared" ref="C33:E33" si="8">CORREL($J$7:$J$25,C6:C24)</f>
        <v>-0.25429528364841686</v>
      </c>
      <c r="D33" s="269">
        <f t="shared" si="8"/>
        <v>-3.3542290612335379E-2</v>
      </c>
      <c r="E33" s="269">
        <f t="shared" si="8"/>
        <v>-0.16730629900947555</v>
      </c>
      <c r="F33" s="257">
        <f>CORREL($J$10:$J$25,F9:F24)</f>
        <v>-0.17026805027588351</v>
      </c>
      <c r="G33" s="269">
        <f t="shared" ref="G33:I33" si="9">CORREL($J$10:$J$25,G9:G24)</f>
        <v>0.19827718758479299</v>
      </c>
      <c r="H33" s="269">
        <f t="shared" si="9"/>
        <v>-0.25830487973643834</v>
      </c>
      <c r="I33" s="268">
        <f t="shared" si="9"/>
        <v>3.9184021736740054E-3</v>
      </c>
      <c r="J33" s="57"/>
    </row>
    <row r="34" spans="1:10">
      <c r="A34" s="273" t="s">
        <v>28</v>
      </c>
      <c r="B34" s="272">
        <f>B33*(15/(1-(B33^2)))^0.5</f>
        <v>-1.4836705190727606</v>
      </c>
      <c r="C34" s="324">
        <f t="shared" ref="C34:E34" si="10">C33*(15/(1-(C33^2)))^0.5</f>
        <v>-1.0183582719854456</v>
      </c>
      <c r="D34" s="324">
        <f t="shared" si="10"/>
        <v>-0.12998187385859938</v>
      </c>
      <c r="E34" s="324">
        <f t="shared" si="10"/>
        <v>-0.65723830593817323</v>
      </c>
      <c r="F34" s="272">
        <f>F33*(14/(1-(F33^2)))^0.5</f>
        <v>-0.64652541230993343</v>
      </c>
      <c r="G34" s="324">
        <f t="shared" ref="G34:I34" si="11">G33*(14/(1-(G33^2)))^0.5</f>
        <v>0.75691306498150013</v>
      </c>
      <c r="H34" s="324">
        <f t="shared" si="11"/>
        <v>-1.0004398380583588</v>
      </c>
      <c r="I34" s="271">
        <f t="shared" si="11"/>
        <v>1.4661430992804203E-2</v>
      </c>
      <c r="J34" s="57"/>
    </row>
    <row r="40" spans="1:10">
      <c r="B40" s="167"/>
      <c r="C40" s="168"/>
    </row>
    <row r="41" spans="1:10">
      <c r="B41" s="167"/>
      <c r="C41" s="168"/>
    </row>
    <row r="42" spans="1:10">
      <c r="B42" s="167"/>
      <c r="C42" s="168"/>
    </row>
    <row r="43" spans="1:10">
      <c r="B43" s="167"/>
      <c r="C43" s="168"/>
    </row>
    <row r="44" spans="1:10">
      <c r="B44" s="167"/>
      <c r="C44" s="168"/>
    </row>
    <row r="45" spans="1:10">
      <c r="B45" s="167"/>
      <c r="C45" s="168"/>
    </row>
    <row r="46" spans="1:10">
      <c r="B46" s="167"/>
      <c r="C46" s="168"/>
    </row>
    <row r="47" spans="1:10">
      <c r="B47" s="167"/>
      <c r="C47" s="168"/>
    </row>
    <row r="48" spans="1:10">
      <c r="B48" s="167"/>
      <c r="C48" s="168"/>
    </row>
    <row r="49" spans="2:3">
      <c r="B49" s="167"/>
      <c r="C49" s="168"/>
    </row>
    <row r="50" spans="2:3">
      <c r="B50" s="167"/>
      <c r="C50" s="168"/>
    </row>
    <row r="51" spans="2:3">
      <c r="B51" s="167"/>
      <c r="C51" s="168"/>
    </row>
    <row r="52" spans="2:3">
      <c r="B52" s="167"/>
      <c r="C52" s="168"/>
    </row>
    <row r="53" spans="2:3">
      <c r="B53" s="167"/>
      <c r="C53" s="168"/>
    </row>
    <row r="54" spans="2:3">
      <c r="B54" s="167"/>
      <c r="C54" s="168"/>
    </row>
    <row r="55" spans="2:3">
      <c r="B55" s="167"/>
      <c r="C55" s="168"/>
    </row>
    <row r="56" spans="2:3">
      <c r="B56" s="167"/>
      <c r="C56" s="168"/>
    </row>
    <row r="57" spans="2:3">
      <c r="B57" s="167"/>
      <c r="C57" s="168"/>
    </row>
    <row r="58" spans="2:3">
      <c r="B58" s="167"/>
      <c r="C58" s="168"/>
    </row>
    <row r="59" spans="2:3">
      <c r="B59" s="167"/>
      <c r="C59" s="168"/>
    </row>
  </sheetData>
  <mergeCells count="3">
    <mergeCell ref="B2:I2"/>
    <mergeCell ref="B3:E3"/>
    <mergeCell ref="F3:I3"/>
  </mergeCells>
  <pageMargins left="0.78749999999999998" right="0.78749999999999998" top="1.05277777777778" bottom="1.05277777777778" header="0.78749999999999998" footer="0.78749999999999998"/>
  <pageSetup paperSize="9" firstPageNumber="0" orientation="portrait" horizontalDpi="0" verticalDpi="0"/>
  <headerFooter>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BFBFBF"/>
  </sheetPr>
  <dimension ref="A1:AMI51"/>
  <sheetViews>
    <sheetView showGridLines="0" workbookViewId="0">
      <selection activeCell="C14" sqref="C14"/>
    </sheetView>
  </sheetViews>
  <sheetFormatPr defaultColWidth="8.85546875" defaultRowHeight="14.25"/>
  <cols>
    <col min="1" max="2" width="16.85546875" style="41" customWidth="1"/>
    <col min="3" max="10" width="16.85546875" style="59" customWidth="1"/>
    <col min="11" max="15" width="16.85546875" style="41" customWidth="1"/>
    <col min="16" max="1023" width="8.85546875" style="41"/>
  </cols>
  <sheetData>
    <row r="1" spans="1:1023" ht="15">
      <c r="A1" s="4" t="s">
        <v>32</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row>
    <row r="3" spans="1:1023" s="67" customFormat="1" ht="39.950000000000003" customHeight="1">
      <c r="A3" s="62" t="s">
        <v>36</v>
      </c>
      <c r="B3" s="63" t="s">
        <v>4</v>
      </c>
      <c r="C3" s="64" t="s">
        <v>37</v>
      </c>
      <c r="D3" s="64" t="s">
        <v>38</v>
      </c>
      <c r="E3" s="64" t="s">
        <v>39</v>
      </c>
      <c r="F3" s="64" t="s">
        <v>40</v>
      </c>
      <c r="G3" s="64" t="s">
        <v>117</v>
      </c>
      <c r="H3" s="64" t="s">
        <v>42</v>
      </c>
      <c r="I3" s="65" t="s">
        <v>43</v>
      </c>
      <c r="J3" s="66"/>
      <c r="L3" s="68" t="s">
        <v>44</v>
      </c>
      <c r="M3" s="64" t="s">
        <v>45</v>
      </c>
      <c r="N3" s="65" t="s">
        <v>46</v>
      </c>
    </row>
    <row r="4" spans="1:1023">
      <c r="A4"/>
      <c r="B4" s="69">
        <v>2002</v>
      </c>
      <c r="C4" s="135">
        <v>2016.835</v>
      </c>
      <c r="D4" s="135">
        <v>1453.5696</v>
      </c>
      <c r="E4" s="135">
        <v>5508.8454941905047</v>
      </c>
      <c r="F4" s="135">
        <v>5487.4524071814712</v>
      </c>
      <c r="G4" s="135">
        <v>3516.2355103597401</v>
      </c>
      <c r="H4" s="135">
        <v>3482.7166472874801</v>
      </c>
      <c r="I4" s="136"/>
      <c r="J4"/>
      <c r="K4"/>
      <c r="L4" s="72">
        <f t="shared" ref="L4:L24" si="0">C4/F4</f>
        <v>0.36753576165153662</v>
      </c>
      <c r="M4" s="70"/>
      <c r="N4" s="71">
        <f t="shared" ref="N4:N24" si="1">D4/H4</f>
        <v>0.4173665983226385</v>
      </c>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row>
    <row r="5" spans="1:1023">
      <c r="A5"/>
      <c r="B5" s="69">
        <v>2003</v>
      </c>
      <c r="C5" s="135">
        <v>1998.8106</v>
      </c>
      <c r="D5" s="135">
        <f>(D4+D6)/2</f>
        <v>1493.6982</v>
      </c>
      <c r="E5" s="135">
        <v>5804.5087051509554</v>
      </c>
      <c r="F5" s="135">
        <v>5806.8925280920048</v>
      </c>
      <c r="G5" s="135">
        <v>3791.1393700933277</v>
      </c>
      <c r="H5" s="135">
        <v>3768.8782492479959</v>
      </c>
      <c r="I5" s="136"/>
      <c r="J5"/>
      <c r="K5"/>
      <c r="L5" s="72">
        <f t="shared" si="0"/>
        <v>0.34421346534835173</v>
      </c>
      <c r="M5" s="70"/>
      <c r="N5" s="71">
        <f t="shared" si="1"/>
        <v>0.39632434406657674</v>
      </c>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row>
    <row r="6" spans="1:1023">
      <c r="A6"/>
      <c r="B6" s="69">
        <v>2004</v>
      </c>
      <c r="C6" s="135">
        <v>2247.6051000000002</v>
      </c>
      <c r="D6" s="135">
        <v>1533.8268</v>
      </c>
      <c r="E6" s="135">
        <v>6527.9162969214622</v>
      </c>
      <c r="F6" s="135">
        <v>6511.1790465031181</v>
      </c>
      <c r="G6" s="135">
        <v>4196.1065024570162</v>
      </c>
      <c r="H6" s="135">
        <v>4162.8126072135055</v>
      </c>
      <c r="I6" s="136"/>
      <c r="J6"/>
      <c r="K6"/>
      <c r="L6" s="72">
        <f t="shared" si="0"/>
        <v>0.34519172087689631</v>
      </c>
      <c r="M6" s="70"/>
      <c r="N6" s="71">
        <f t="shared" si="1"/>
        <v>0.36845924732285984</v>
      </c>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row>
    <row r="7" spans="1:1023">
      <c r="A7"/>
      <c r="B7" s="69">
        <v>2005</v>
      </c>
      <c r="C7" s="135">
        <v>2377.1113999999998</v>
      </c>
      <c r="D7" s="135">
        <v>1731.8820000000001</v>
      </c>
      <c r="E7" s="135">
        <v>6949.8439168376881</v>
      </c>
      <c r="F7" s="135">
        <v>6930.901780721837</v>
      </c>
      <c r="G7" s="135">
        <v>4406.2172257791672</v>
      </c>
      <c r="H7" s="135">
        <v>4372.266350955947</v>
      </c>
      <c r="I7" s="136">
        <v>2479.9520000000002</v>
      </c>
      <c r="J7"/>
      <c r="K7"/>
      <c r="L7" s="72">
        <f t="shared" si="0"/>
        <v>0.34297288797424413</v>
      </c>
      <c r="M7" s="70">
        <f t="shared" ref="M7:M17" si="2">I7/F7</f>
        <v>0.35781087057068628</v>
      </c>
      <c r="N7" s="71">
        <f t="shared" si="1"/>
        <v>0.39610624353233731</v>
      </c>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row>
    <row r="8" spans="1:1023">
      <c r="A8"/>
      <c r="B8" s="69">
        <v>2006</v>
      </c>
      <c r="C8" s="135">
        <v>2554.1819999999998</v>
      </c>
      <c r="D8" s="135">
        <v>1908.8184000000001</v>
      </c>
      <c r="E8" s="135">
        <v>7351.0754364620407</v>
      </c>
      <c r="F8" s="135">
        <v>7302.2144831902187</v>
      </c>
      <c r="G8" s="135">
        <v>4536.8617032333495</v>
      </c>
      <c r="H8" s="135">
        <v>4483.4805431244095</v>
      </c>
      <c r="I8" s="136">
        <v>2779.59</v>
      </c>
      <c r="J8"/>
      <c r="K8"/>
      <c r="L8" s="72">
        <f t="shared" si="0"/>
        <v>0.34978183753432002</v>
      </c>
      <c r="M8" s="70">
        <f t="shared" si="2"/>
        <v>0.38065028169175913</v>
      </c>
      <c r="N8" s="71">
        <f t="shared" si="1"/>
        <v>0.42574477164337132</v>
      </c>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row>
    <row r="9" spans="1:1023">
      <c r="A9"/>
      <c r="B9" s="69">
        <v>2007</v>
      </c>
      <c r="C9" s="135">
        <v>2566.3474000000001</v>
      </c>
      <c r="D9" s="135">
        <v>1853.5727999999999</v>
      </c>
      <c r="E9" s="135">
        <v>7458.4601051256241</v>
      </c>
      <c r="F9" s="135">
        <v>7430.7567579516954</v>
      </c>
      <c r="G9" s="135">
        <v>4630.255065859893</v>
      </c>
      <c r="H9" s="135">
        <v>4589.2243790387229</v>
      </c>
      <c r="I9" s="136">
        <v>2722.797</v>
      </c>
      <c r="J9"/>
      <c r="K9"/>
      <c r="L9" s="72">
        <f t="shared" si="0"/>
        <v>0.34536824223908785</v>
      </c>
      <c r="M9" s="70">
        <f t="shared" si="2"/>
        <v>0.36642257157540775</v>
      </c>
      <c r="N9" s="71">
        <f t="shared" si="1"/>
        <v>0.40389674744738818</v>
      </c>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row>
    <row r="10" spans="1:1023">
      <c r="A10"/>
      <c r="B10" s="69">
        <v>2008</v>
      </c>
      <c r="C10" s="135">
        <v>2762.3222999999998</v>
      </c>
      <c r="D10" s="135">
        <v>2139.2352000000001</v>
      </c>
      <c r="E10" s="135">
        <v>7490.7021540203941</v>
      </c>
      <c r="F10" s="135">
        <v>7504.403503336448</v>
      </c>
      <c r="G10" s="135">
        <v>4575.3482778588877</v>
      </c>
      <c r="H10" s="135">
        <v>4560.0303573768342</v>
      </c>
      <c r="I10" s="136">
        <v>2740.6089999999999</v>
      </c>
      <c r="J10"/>
      <c r="K10"/>
      <c r="L10" s="72">
        <f t="shared" si="0"/>
        <v>0.36809351986095562</v>
      </c>
      <c r="M10" s="70">
        <f t="shared" si="2"/>
        <v>0.36520011201177133</v>
      </c>
      <c r="N10" s="71">
        <f t="shared" si="1"/>
        <v>0.46912740318478913</v>
      </c>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row>
    <row r="11" spans="1:1023">
      <c r="A11"/>
      <c r="B11" s="69">
        <v>2009</v>
      </c>
      <c r="C11" s="135">
        <v>2816.4252000000001</v>
      </c>
      <c r="D11" s="135">
        <v>2104.29</v>
      </c>
      <c r="E11" s="135">
        <v>7011.815062808023</v>
      </c>
      <c r="F11" s="135">
        <v>6991.2036029619821</v>
      </c>
      <c r="G11" s="135">
        <v>4317.3473806441625</v>
      </c>
      <c r="H11" s="135">
        <v>4281.1763785087123</v>
      </c>
      <c r="I11" s="136">
        <v>2817.6909999999998</v>
      </c>
      <c r="J11"/>
      <c r="K11"/>
      <c r="L11" s="72">
        <f t="shared" si="0"/>
        <v>0.40285269317671674</v>
      </c>
      <c r="M11" s="70">
        <f t="shared" si="2"/>
        <v>0.40303374926832641</v>
      </c>
      <c r="N11" s="71">
        <f t="shared" si="1"/>
        <v>0.49152144503165734</v>
      </c>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row>
    <row r="12" spans="1:1023">
      <c r="A12"/>
      <c r="B12" s="69">
        <v>2010</v>
      </c>
      <c r="C12" s="135">
        <v>2829.3984999999998</v>
      </c>
      <c r="D12" s="135">
        <v>2143.4340000000002</v>
      </c>
      <c r="E12" s="135">
        <v>7382.2482581457789</v>
      </c>
      <c r="F12" s="135">
        <v>7358.9666565645848</v>
      </c>
      <c r="G12" s="135">
        <v>4627.1287312977165</v>
      </c>
      <c r="H12" s="135">
        <v>4591.4899245090546</v>
      </c>
      <c r="I12" s="136">
        <v>2825.4050000000002</v>
      </c>
      <c r="J12"/>
      <c r="K12"/>
      <c r="L12" s="72">
        <f t="shared" si="0"/>
        <v>0.38448312542305485</v>
      </c>
      <c r="M12" s="70">
        <f t="shared" si="2"/>
        <v>0.38394045412335037</v>
      </c>
      <c r="N12" s="71">
        <f t="shared" si="1"/>
        <v>0.46682755167521944</v>
      </c>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row>
    <row r="13" spans="1:1023">
      <c r="A13"/>
      <c r="B13" s="69">
        <v>2011</v>
      </c>
      <c r="C13" s="135">
        <v>3119.5279999999998</v>
      </c>
      <c r="D13" s="135">
        <v>2327.6471999999999</v>
      </c>
      <c r="E13" s="135">
        <v>8210.0647691190425</v>
      </c>
      <c r="F13" s="135">
        <v>8194.8938518903888</v>
      </c>
      <c r="G13" s="135">
        <v>5148.7850936600043</v>
      </c>
      <c r="H13" s="135">
        <v>5114.8788288927071</v>
      </c>
      <c r="I13" s="136">
        <v>2881.1019999999999</v>
      </c>
      <c r="J13"/>
      <c r="K13"/>
      <c r="L13" s="72">
        <f t="shared" si="0"/>
        <v>0.38066728579777648</v>
      </c>
      <c r="M13" s="70">
        <f t="shared" si="2"/>
        <v>0.35157282718621063</v>
      </c>
      <c r="N13" s="71">
        <f t="shared" si="1"/>
        <v>0.45507377161149676</v>
      </c>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row>
    <row r="14" spans="1:1023">
      <c r="A14"/>
      <c r="B14" s="69">
        <v>2012</v>
      </c>
      <c r="C14" s="135">
        <v>3301.8737999999998</v>
      </c>
      <c r="D14" s="135">
        <v>2551.9920000000002</v>
      </c>
      <c r="E14" s="135">
        <v>8388.097826594445</v>
      </c>
      <c r="F14" s="135">
        <v>8364.1650720910675</v>
      </c>
      <c r="G14" s="135">
        <v>5193.0771495017361</v>
      </c>
      <c r="H14" s="135">
        <v>5156.4095139615183</v>
      </c>
      <c r="I14" s="136">
        <v>2945.393</v>
      </c>
      <c r="J14"/>
      <c r="K14"/>
      <c r="L14" s="72">
        <f t="shared" si="0"/>
        <v>0.39476430361440978</v>
      </c>
      <c r="M14" s="70">
        <f t="shared" si="2"/>
        <v>0.35214429349654652</v>
      </c>
      <c r="N14" s="71">
        <f t="shared" si="1"/>
        <v>0.49491647106193076</v>
      </c>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row>
    <row r="15" spans="1:1023">
      <c r="A15"/>
      <c r="B15" s="69">
        <v>2013</v>
      </c>
      <c r="C15" s="135">
        <v>3284.2550999999999</v>
      </c>
      <c r="D15" s="135">
        <v>2511.2784000000001</v>
      </c>
      <c r="E15" s="135">
        <v>8864.7892512860963</v>
      </c>
      <c r="F15" s="135">
        <v>8857.0451047034239</v>
      </c>
      <c r="G15" s="135">
        <v>5434.4202542074399</v>
      </c>
      <c r="H15" s="135">
        <v>5409.6917383333011</v>
      </c>
      <c r="I15" s="136">
        <v>3047.7440000000001</v>
      </c>
      <c r="J15"/>
      <c r="K15"/>
      <c r="L15" s="72">
        <f t="shared" si="0"/>
        <v>0.37080708759809033</v>
      </c>
      <c r="M15" s="70">
        <f t="shared" si="2"/>
        <v>0.34410392675786799</v>
      </c>
      <c r="N15" s="71">
        <f t="shared" si="1"/>
        <v>0.46421839200281539</v>
      </c>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row>
    <row r="16" spans="1:1023">
      <c r="A16"/>
      <c r="B16" s="69">
        <v>2014</v>
      </c>
      <c r="C16" s="135">
        <v>3387.2543999999998</v>
      </c>
      <c r="D16" s="135">
        <v>2547.1727999999998</v>
      </c>
      <c r="E16" s="135">
        <v>9060.0594835216816</v>
      </c>
      <c r="F16" s="135">
        <v>9046.5905984043493</v>
      </c>
      <c r="G16" s="135">
        <v>5469.3562917504178</v>
      </c>
      <c r="H16" s="135">
        <v>5438.0616462528233</v>
      </c>
      <c r="I16" s="136">
        <v>3209.241</v>
      </c>
      <c r="J16"/>
      <c r="K16"/>
      <c r="L16" s="72">
        <f t="shared" si="0"/>
        <v>0.37442331043448002</v>
      </c>
      <c r="M16" s="70">
        <f t="shared" si="2"/>
        <v>0.3547459084272091</v>
      </c>
      <c r="N16" s="71">
        <f t="shared" si="1"/>
        <v>0.46839719107545735</v>
      </c>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row>
    <row r="17" spans="1:1023">
      <c r="A17"/>
      <c r="B17" s="69">
        <v>2015</v>
      </c>
      <c r="C17" s="135">
        <v>3335.2865999999999</v>
      </c>
      <c r="D17" s="135">
        <v>2489.4708000000001</v>
      </c>
      <c r="E17" s="135">
        <v>9502.268747587852</v>
      </c>
      <c r="F17" s="135">
        <v>9485.1534250761397</v>
      </c>
      <c r="G17" s="135">
        <v>5703.4150961546375</v>
      </c>
      <c r="H17" s="135">
        <v>5664.4648989109628</v>
      </c>
      <c r="I17" s="136">
        <v>3533.4929999999999</v>
      </c>
      <c r="J17"/>
      <c r="K17"/>
      <c r="L17" s="72">
        <f t="shared" si="0"/>
        <v>0.35163233007727829</v>
      </c>
      <c r="M17" s="70">
        <f t="shared" si="2"/>
        <v>0.37252881863338289</v>
      </c>
      <c r="N17" s="71">
        <f t="shared" si="1"/>
        <v>0.4394891387673035</v>
      </c>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row>
    <row r="18" spans="1:1023">
      <c r="A18"/>
      <c r="B18" s="69">
        <v>2016</v>
      </c>
      <c r="C18" s="135">
        <v>3528.4457000000002</v>
      </c>
      <c r="D18" s="135">
        <v>2613.4427999999998</v>
      </c>
      <c r="E18" s="135">
        <v>9722.3051404246635</v>
      </c>
      <c r="F18" s="135">
        <v>9701.2610619891293</v>
      </c>
      <c r="G18" s="135">
        <v>5775.8612010871675</v>
      </c>
      <c r="H18" s="135">
        <v>5731.8098203125555</v>
      </c>
      <c r="I18" s="136">
        <v>3674.9119999999998</v>
      </c>
      <c r="J18"/>
      <c r="K18"/>
      <c r="L18" s="72">
        <f t="shared" si="0"/>
        <v>0.36371000403493253</v>
      </c>
      <c r="M18" s="70">
        <f>I18/F18</f>
        <v>0.37880765979990055</v>
      </c>
      <c r="N18" s="71">
        <f t="shared" si="1"/>
        <v>0.4559542067739939</v>
      </c>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row>
    <row r="19" spans="1:1023">
      <c r="A19"/>
      <c r="B19" s="69">
        <v>2017</v>
      </c>
      <c r="C19" s="135">
        <v>3607.5239999999999</v>
      </c>
      <c r="D19" s="135">
        <v>2760.9360000000001</v>
      </c>
      <c r="E19" s="135">
        <v>10296.939276563186</v>
      </c>
      <c r="F19" s="135">
        <v>10279.687878956514</v>
      </c>
      <c r="G19" s="135">
        <v>6034.9177501000813</v>
      </c>
      <c r="H19" s="135">
        <v>5991.7081006972485</v>
      </c>
      <c r="I19" s="136">
        <v>3684.7280000000001</v>
      </c>
      <c r="J19"/>
      <c r="K19"/>
      <c r="L19" s="72">
        <f t="shared" si="0"/>
        <v>0.35093711428582769</v>
      </c>
      <c r="M19" s="70">
        <f t="shared" ref="M19:M24" si="3">I19/F19</f>
        <v>0.35844745904620157</v>
      </c>
      <c r="N19" s="71">
        <f t="shared" si="1"/>
        <v>0.46079280792712735</v>
      </c>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row>
    <row r="20" spans="1:1023">
      <c r="A20"/>
      <c r="B20" s="69">
        <v>2018</v>
      </c>
      <c r="C20" s="135">
        <v>3738.5030000000002</v>
      </c>
      <c r="D20" s="135">
        <v>2824.6089999999999</v>
      </c>
      <c r="E20" s="135">
        <v>10449.661658368668</v>
      </c>
      <c r="F20" s="135">
        <v>10463.20779433313</v>
      </c>
      <c r="G20" s="135">
        <v>5870.7973257160575</v>
      </c>
      <c r="H20" s="135">
        <v>5842.3798814401534</v>
      </c>
      <c r="I20" s="136">
        <v>3713.4259999999999</v>
      </c>
      <c r="J20"/>
      <c r="K20"/>
      <c r="L20" s="72">
        <f t="shared" si="0"/>
        <v>0.35729989057703437</v>
      </c>
      <c r="M20" s="70">
        <f t="shared" si="3"/>
        <v>0.35490320683597532</v>
      </c>
      <c r="N20" s="71">
        <f t="shared" si="1"/>
        <v>0.48346890433693102</v>
      </c>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row>
    <row r="21" spans="1:1023">
      <c r="A21"/>
      <c r="B21" s="69">
        <v>2019</v>
      </c>
      <c r="C21" s="135">
        <v>3716.8809999999999</v>
      </c>
      <c r="D21" s="135">
        <v>2860.6970000000001</v>
      </c>
      <c r="E21" s="135">
        <v>10294.008726427273</v>
      </c>
      <c r="F21" s="135">
        <v>10280.913685655896</v>
      </c>
      <c r="G21" s="135">
        <v>5856.8625773026561</v>
      </c>
      <c r="H21" s="135">
        <v>5813.9427567850908</v>
      </c>
      <c r="I21" s="136">
        <v>3689.6889999999999</v>
      </c>
      <c r="J21"/>
      <c r="K21"/>
      <c r="L21" s="72">
        <f t="shared" si="0"/>
        <v>0.36153216665809135</v>
      </c>
      <c r="M21" s="70">
        <f t="shared" si="3"/>
        <v>0.35888726554993999</v>
      </c>
      <c r="N21" s="71">
        <f t="shared" si="1"/>
        <v>0.49204079222511415</v>
      </c>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row>
    <row r="22" spans="1:1023">
      <c r="A22"/>
      <c r="B22" s="69">
        <v>2020</v>
      </c>
      <c r="C22" s="135"/>
      <c r="D22" s="135"/>
      <c r="E22" s="135">
        <v>10622.632124163199</v>
      </c>
      <c r="F22" s="135">
        <v>10602.876784014972</v>
      </c>
      <c r="G22" s="135">
        <v>6030.2614894541912</v>
      </c>
      <c r="H22" s="135">
        <v>5978.9924582837575</v>
      </c>
      <c r="I22" s="136">
        <v>3732.4009999999998</v>
      </c>
      <c r="J22"/>
      <c r="K22"/>
      <c r="L22" s="72"/>
      <c r="M22" s="70">
        <f t="shared" si="3"/>
        <v>0.35201776612428559</v>
      </c>
      <c r="N22" s="71"/>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row>
    <row r="23" spans="1:1023">
      <c r="A23"/>
      <c r="B23" s="69">
        <v>2021</v>
      </c>
      <c r="C23" s="135"/>
      <c r="D23" s="135"/>
      <c r="E23" s="135">
        <v>12699.37390296028</v>
      </c>
      <c r="F23" s="135">
        <v>12626.667721655169</v>
      </c>
      <c r="G23" s="135">
        <v>7015.7907225463432</v>
      </c>
      <c r="H23" s="135">
        <v>6931.7268759035969</v>
      </c>
      <c r="I23" s="136">
        <v>4195</v>
      </c>
      <c r="J23"/>
      <c r="K23"/>
      <c r="L23" s="72"/>
      <c r="M23" s="70">
        <f t="shared" si="3"/>
        <v>0.33223334077330879</v>
      </c>
      <c r="N23" s="71"/>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row>
    <row r="24" spans="1:1023">
      <c r="A24"/>
      <c r="B24" s="274">
        <v>2022</v>
      </c>
      <c r="C24" s="191">
        <v>4132.2640000000001</v>
      </c>
      <c r="D24" s="137">
        <v>2422.7049999999999</v>
      </c>
      <c r="E24" s="137">
        <v>15052.348531664813</v>
      </c>
      <c r="F24" s="137">
        <v>15011.756924206673</v>
      </c>
      <c r="G24" s="137">
        <v>8626.2860025739828</v>
      </c>
      <c r="H24" s="137">
        <v>8563.6389020995939</v>
      </c>
      <c r="I24" s="138">
        <v>4106.4719999999998</v>
      </c>
      <c r="J24"/>
      <c r="K24"/>
      <c r="L24" s="76">
        <f t="shared" si="0"/>
        <v>0.27526851259739393</v>
      </c>
      <c r="M24" s="74">
        <f t="shared" si="3"/>
        <v>0.27355039258451186</v>
      </c>
      <c r="N24" s="75">
        <f t="shared" si="1"/>
        <v>0.28290602017397209</v>
      </c>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row>
    <row r="25" spans="1:1023">
      <c r="A25"/>
      <c r="B25" s="77"/>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row>
    <row r="26" spans="1:1023">
      <c r="A26"/>
      <c r="B26" s="77"/>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row>
    <row r="27" spans="1:1023" s="67" customFormat="1" ht="60">
      <c r="A27" s="62" t="s">
        <v>47</v>
      </c>
      <c r="B27" s="63" t="s">
        <v>4</v>
      </c>
      <c r="C27" s="64" t="s">
        <v>48</v>
      </c>
      <c r="D27" s="64" t="s">
        <v>38</v>
      </c>
      <c r="E27" s="64" t="s">
        <v>39</v>
      </c>
      <c r="F27" s="64" t="s">
        <v>40</v>
      </c>
      <c r="G27" s="64" t="s">
        <v>41</v>
      </c>
      <c r="H27" s="64" t="s">
        <v>42</v>
      </c>
      <c r="I27" s="64" t="s">
        <v>43</v>
      </c>
      <c r="J27" s="78" t="s">
        <v>49</v>
      </c>
    </row>
    <row r="28" spans="1:1023">
      <c r="B28" s="69">
        <v>2002</v>
      </c>
      <c r="C28" s="70"/>
      <c r="D28" s="70"/>
      <c r="E28" s="70"/>
      <c r="F28" s="70"/>
      <c r="G28" s="70"/>
      <c r="H28" s="70"/>
      <c r="I28" s="70"/>
      <c r="J28" s="79"/>
    </row>
    <row r="29" spans="1:1023">
      <c r="B29" s="69">
        <v>2003</v>
      </c>
      <c r="C29" s="70">
        <f t="shared" ref="C29:H38" si="4">LN(C5/C$4)</f>
        <v>-8.9771473097440945E-3</v>
      </c>
      <c r="D29" s="70">
        <f t="shared" si="4"/>
        <v>2.723273398483024E-2</v>
      </c>
      <c r="E29" s="70">
        <f t="shared" si="4"/>
        <v>5.2279906493854861E-2</v>
      </c>
      <c r="F29" s="70">
        <f t="shared" si="4"/>
        <v>5.6581473503046459E-2</v>
      </c>
      <c r="G29" s="70">
        <f t="shared" si="4"/>
        <v>7.5275639221681734E-2</v>
      </c>
      <c r="H29" s="70">
        <f t="shared" si="4"/>
        <v>7.8964775552351651E-2</v>
      </c>
      <c r="I29" s="70"/>
      <c r="J29" s="79"/>
    </row>
    <row r="30" spans="1:1023">
      <c r="B30" s="69">
        <v>2004</v>
      </c>
      <c r="C30" s="70">
        <f t="shared" si="4"/>
        <v>0.10833579837485373</v>
      </c>
      <c r="D30" s="70">
        <f t="shared" si="4"/>
        <v>5.3743464851692846E-2</v>
      </c>
      <c r="E30" s="70">
        <f t="shared" si="4"/>
        <v>0.16973272339134476</v>
      </c>
      <c r="F30" s="70">
        <f t="shared" si="4"/>
        <v>0.17105644754289898</v>
      </c>
      <c r="G30" s="70">
        <f t="shared" si="4"/>
        <v>0.17676611206469012</v>
      </c>
      <c r="H30" s="70">
        <f t="shared" si="4"/>
        <v>0.17837831830548845</v>
      </c>
      <c r="I30" s="70"/>
      <c r="J30" s="79"/>
    </row>
    <row r="31" spans="1:1023">
      <c r="B31" s="69">
        <v>2005</v>
      </c>
      <c r="C31" s="70">
        <f t="shared" si="4"/>
        <v>0.16435660211160869</v>
      </c>
      <c r="D31" s="70">
        <f t="shared" si="4"/>
        <v>0.17518635420178497</v>
      </c>
      <c r="E31" s="70">
        <f t="shared" si="4"/>
        <v>0.23236412929005987</v>
      </c>
      <c r="F31" s="70">
        <f t="shared" si="4"/>
        <v>0.23352582641161024</v>
      </c>
      <c r="G31" s="70">
        <f t="shared" si="4"/>
        <v>0.22562558938139299</v>
      </c>
      <c r="H31" s="70">
        <f t="shared" si="4"/>
        <v>0.22746885543898546</v>
      </c>
      <c r="I31" s="70"/>
      <c r="J31" s="79"/>
    </row>
    <row r="32" spans="1:1023">
      <c r="B32" s="69">
        <v>2006</v>
      </c>
      <c r="C32" s="70">
        <f t="shared" si="4"/>
        <v>0.23620256487333893</v>
      </c>
      <c r="D32" s="70">
        <f t="shared" si="4"/>
        <v>0.27246208759188234</v>
      </c>
      <c r="E32" s="70">
        <f t="shared" si="4"/>
        <v>0.28849154838182905</v>
      </c>
      <c r="F32" s="70">
        <f t="shared" si="4"/>
        <v>0.28571355060084486</v>
      </c>
      <c r="G32" s="70">
        <f t="shared" si="4"/>
        <v>0.25484455818374047</v>
      </c>
      <c r="H32" s="70">
        <f t="shared" si="4"/>
        <v>0.25258701672510181</v>
      </c>
      <c r="I32" s="70">
        <f t="shared" ref="I32:I45" si="5">LN(I8/I$7)</f>
        <v>0.11406422966074173</v>
      </c>
      <c r="J32" s="79">
        <f t="shared" ref="J32:J48" si="6">I32+$F$31</f>
        <v>0.34759005607235194</v>
      </c>
    </row>
    <row r="33" spans="2:10">
      <c r="B33" s="69">
        <v>2007</v>
      </c>
      <c r="C33" s="70">
        <f t="shared" si="4"/>
        <v>0.24095419187860539</v>
      </c>
      <c r="D33" s="70">
        <f t="shared" si="4"/>
        <v>0.24309269559346222</v>
      </c>
      <c r="E33" s="70">
        <f t="shared" si="4"/>
        <v>0.30299390065814513</v>
      </c>
      <c r="F33" s="70">
        <f t="shared" si="4"/>
        <v>0.30316359980631069</v>
      </c>
      <c r="G33" s="70">
        <f t="shared" si="4"/>
        <v>0.27522099635096003</v>
      </c>
      <c r="H33" s="70">
        <f t="shared" si="4"/>
        <v>0.27589839417881695</v>
      </c>
      <c r="I33" s="70">
        <f t="shared" si="5"/>
        <v>9.3420455633214994E-2</v>
      </c>
      <c r="J33" s="79">
        <f t="shared" si="6"/>
        <v>0.32694628204482523</v>
      </c>
    </row>
    <row r="34" spans="2:10">
      <c r="B34" s="69">
        <v>2008</v>
      </c>
      <c r="C34" s="70">
        <f t="shared" si="4"/>
        <v>0.31454228801751921</v>
      </c>
      <c r="D34" s="70">
        <f t="shared" si="4"/>
        <v>0.38642605769230665</v>
      </c>
      <c r="E34" s="70">
        <f t="shared" si="4"/>
        <v>0.30730746663989283</v>
      </c>
      <c r="F34" s="70">
        <f t="shared" si="4"/>
        <v>0.31302587661216336</v>
      </c>
      <c r="G34" s="70">
        <f t="shared" si="4"/>
        <v>0.26329186208963223</v>
      </c>
      <c r="H34" s="70">
        <f t="shared" si="4"/>
        <v>0.26951664581039508</v>
      </c>
      <c r="I34" s="70">
        <f t="shared" si="5"/>
        <v>9.9940953326116619E-2</v>
      </c>
      <c r="J34" s="79">
        <f t="shared" si="6"/>
        <v>0.33346677973772687</v>
      </c>
    </row>
    <row r="35" spans="2:10">
      <c r="B35" s="69">
        <v>2009</v>
      </c>
      <c r="C35" s="70">
        <f t="shared" si="4"/>
        <v>0.33393897024997893</v>
      </c>
      <c r="D35" s="70">
        <f t="shared" si="4"/>
        <v>0.36995579378973314</v>
      </c>
      <c r="E35" s="70">
        <f t="shared" si="4"/>
        <v>0.24124152030006624</v>
      </c>
      <c r="F35" s="70">
        <f t="shared" si="4"/>
        <v>0.24218862527510157</v>
      </c>
      <c r="G35" s="70">
        <f t="shared" si="4"/>
        <v>0.20525022135436422</v>
      </c>
      <c r="H35" s="70">
        <f t="shared" si="4"/>
        <v>0.20641519160658139</v>
      </c>
      <c r="I35" s="70">
        <f t="shared" si="5"/>
        <v>0.12767855007774048</v>
      </c>
      <c r="J35" s="79">
        <f t="shared" si="6"/>
        <v>0.36120437648935072</v>
      </c>
    </row>
    <row r="36" spans="2:10">
      <c r="B36" s="69">
        <v>2010</v>
      </c>
      <c r="C36" s="70">
        <f t="shared" si="4"/>
        <v>0.33853469392931745</v>
      </c>
      <c r="D36" s="70">
        <f t="shared" si="4"/>
        <v>0.38838689153178219</v>
      </c>
      <c r="E36" s="70">
        <f t="shared" si="4"/>
        <v>0.29272316221810452</v>
      </c>
      <c r="F36" s="70">
        <f t="shared" si="4"/>
        <v>0.29345541754780824</v>
      </c>
      <c r="G36" s="70">
        <f t="shared" si="4"/>
        <v>0.2745455712525669</v>
      </c>
      <c r="H36" s="70">
        <f t="shared" si="4"/>
        <v>0.27639193867686201</v>
      </c>
      <c r="I36" s="70">
        <f t="shared" si="5"/>
        <v>0.13041251200392009</v>
      </c>
      <c r="J36" s="79">
        <f t="shared" si="6"/>
        <v>0.36393833841553036</v>
      </c>
    </row>
    <row r="37" spans="2:10">
      <c r="B37" s="69">
        <v>2011</v>
      </c>
      <c r="C37" s="70">
        <f t="shared" si="4"/>
        <v>0.43615225736032076</v>
      </c>
      <c r="D37" s="70">
        <f t="shared" si="4"/>
        <v>0.47083564770582786</v>
      </c>
      <c r="E37" s="70">
        <f t="shared" si="4"/>
        <v>0.39900574045998671</v>
      </c>
      <c r="F37" s="70">
        <f t="shared" si="4"/>
        <v>0.40104715390975182</v>
      </c>
      <c r="G37" s="70">
        <f t="shared" si="4"/>
        <v>0.38136982265385128</v>
      </c>
      <c r="H37" s="70">
        <f t="shared" si="4"/>
        <v>0.38434107474373169</v>
      </c>
      <c r="I37" s="70">
        <f t="shared" si="5"/>
        <v>0.14993365469827896</v>
      </c>
      <c r="J37" s="79">
        <f t="shared" si="6"/>
        <v>0.3834594811098892</v>
      </c>
    </row>
    <row r="38" spans="2:10">
      <c r="B38" s="69">
        <v>2012</v>
      </c>
      <c r="C38" s="70">
        <f t="shared" si="4"/>
        <v>0.49296067454100345</v>
      </c>
      <c r="D38" s="70">
        <f t="shared" si="4"/>
        <v>0.56285190639409555</v>
      </c>
      <c r="E38" s="70">
        <f t="shared" si="4"/>
        <v>0.42045870363030025</v>
      </c>
      <c r="F38" s="70">
        <f t="shared" si="4"/>
        <v>0.42149241198130544</v>
      </c>
      <c r="G38" s="70">
        <f t="shared" si="4"/>
        <v>0.38993546114517807</v>
      </c>
      <c r="H38" s="70">
        <f t="shared" si="4"/>
        <v>0.39242787165014542</v>
      </c>
      <c r="I38" s="70">
        <f t="shared" si="5"/>
        <v>0.17200304956900594</v>
      </c>
      <c r="J38" s="79">
        <f t="shared" si="6"/>
        <v>0.40552887598061615</v>
      </c>
    </row>
    <row r="39" spans="2:10">
      <c r="B39" s="69">
        <v>2013</v>
      </c>
      <c r="C39" s="70">
        <f t="shared" ref="C39:H48" si="7">LN(C15/C$4)</f>
        <v>0.48761041726672155</v>
      </c>
      <c r="D39" s="70">
        <f t="shared" si="7"/>
        <v>0.54676962190477296</v>
      </c>
      <c r="E39" s="70">
        <f t="shared" si="7"/>
        <v>0.4757320940975201</v>
      </c>
      <c r="F39" s="70">
        <f t="shared" si="7"/>
        <v>0.47874909395043774</v>
      </c>
      <c r="G39" s="70">
        <f t="shared" si="7"/>
        <v>0.43536188587621638</v>
      </c>
      <c r="H39" s="70">
        <f t="shared" si="7"/>
        <v>0.44037947624638857</v>
      </c>
      <c r="I39" s="70">
        <f t="shared" si="5"/>
        <v>0.20616243964489794</v>
      </c>
      <c r="J39" s="79">
        <f t="shared" si="6"/>
        <v>0.43968826605650818</v>
      </c>
    </row>
    <row r="40" spans="2:10">
      <c r="B40" s="69">
        <v>2014</v>
      </c>
      <c r="C40" s="70">
        <f t="shared" si="7"/>
        <v>0.51849023076691059</v>
      </c>
      <c r="D40" s="70">
        <f t="shared" si="7"/>
        <v>0.56096171393165639</v>
      </c>
      <c r="E40" s="70">
        <f t="shared" si="7"/>
        <v>0.49752061351796423</v>
      </c>
      <c r="F40" s="70">
        <f t="shared" si="7"/>
        <v>0.49992385186068722</v>
      </c>
      <c r="G40" s="70">
        <f t="shared" si="7"/>
        <v>0.44176996970761584</v>
      </c>
      <c r="H40" s="70">
        <f t="shared" si="7"/>
        <v>0.44561004733229326</v>
      </c>
      <c r="I40" s="70">
        <f t="shared" si="5"/>
        <v>0.25779525543454263</v>
      </c>
      <c r="J40" s="79">
        <f t="shared" si="6"/>
        <v>0.49132108184615286</v>
      </c>
    </row>
    <row r="41" spans="2:10">
      <c r="B41" s="69">
        <v>2015</v>
      </c>
      <c r="C41" s="70">
        <f t="shared" si="7"/>
        <v>0.50302916174119183</v>
      </c>
      <c r="D41" s="70">
        <f t="shared" si="7"/>
        <v>0.53804783348111174</v>
      </c>
      <c r="E41" s="70">
        <f t="shared" si="7"/>
        <v>0.54517551360467753</v>
      </c>
      <c r="F41" s="70">
        <f t="shared" si="7"/>
        <v>0.54726367339181425</v>
      </c>
      <c r="G41" s="70">
        <f t="shared" si="7"/>
        <v>0.48367417505589361</v>
      </c>
      <c r="H41" s="70">
        <f t="shared" si="7"/>
        <v>0.4863997976198372</v>
      </c>
      <c r="I41" s="70">
        <f t="shared" si="5"/>
        <v>0.35404769495730554</v>
      </c>
      <c r="J41" s="79">
        <f t="shared" si="6"/>
        <v>0.58757352136891572</v>
      </c>
    </row>
    <row r="42" spans="2:10">
      <c r="B42" s="69">
        <v>2016</v>
      </c>
      <c r="C42" s="70">
        <f t="shared" si="7"/>
        <v>0.55932801139934685</v>
      </c>
      <c r="D42" s="70">
        <f t="shared" si="7"/>
        <v>0.58664610828474506</v>
      </c>
      <c r="E42" s="70">
        <f t="shared" si="7"/>
        <v>0.56806767269488367</v>
      </c>
      <c r="F42" s="70">
        <f t="shared" si="7"/>
        <v>0.56979177803717584</v>
      </c>
      <c r="G42" s="70">
        <f t="shared" si="7"/>
        <v>0.49629641097075494</v>
      </c>
      <c r="H42" s="70">
        <f t="shared" si="7"/>
        <v>0.49821869581061423</v>
      </c>
      <c r="I42" s="70">
        <f t="shared" si="5"/>
        <v>0.39328998164899481</v>
      </c>
      <c r="J42" s="79">
        <f t="shared" si="6"/>
        <v>0.626815808060605</v>
      </c>
    </row>
    <row r="43" spans="2:10">
      <c r="B43" s="69">
        <v>2017</v>
      </c>
      <c r="C43" s="70">
        <f t="shared" si="7"/>
        <v>0.58149221348490754</v>
      </c>
      <c r="D43" s="70">
        <f t="shared" si="7"/>
        <v>0.64154742838481693</v>
      </c>
      <c r="E43" s="70">
        <f t="shared" si="7"/>
        <v>0.62549162143480241</v>
      </c>
      <c r="F43" s="70">
        <f t="shared" si="7"/>
        <v>0.62770579218417977</v>
      </c>
      <c r="G43" s="70">
        <f t="shared" si="7"/>
        <v>0.54017126559304496</v>
      </c>
      <c r="H43" s="70">
        <f t="shared" si="7"/>
        <v>0.54256389517818349</v>
      </c>
      <c r="I43" s="70">
        <f t="shared" si="5"/>
        <v>0.39595750501172089</v>
      </c>
      <c r="J43" s="79">
        <f t="shared" si="6"/>
        <v>0.62948333142333113</v>
      </c>
    </row>
    <row r="44" spans="2:10">
      <c r="B44" s="69">
        <v>2018</v>
      </c>
      <c r="C44" s="70">
        <f t="shared" si="7"/>
        <v>0.61715581295288702</v>
      </c>
      <c r="D44" s="70">
        <f t="shared" si="7"/>
        <v>0.66434762365231825</v>
      </c>
      <c r="E44" s="70">
        <f t="shared" si="7"/>
        <v>0.64021452867157602</v>
      </c>
      <c r="F44" s="70">
        <f t="shared" si="7"/>
        <v>0.64540097870807045</v>
      </c>
      <c r="G44" s="70">
        <f t="shared" si="7"/>
        <v>0.51259949518353987</v>
      </c>
      <c r="H44" s="70">
        <f t="shared" si="7"/>
        <v>0.51732559276089007</v>
      </c>
      <c r="I44" s="70">
        <f t="shared" si="5"/>
        <v>0.40371569548547714</v>
      </c>
      <c r="J44" s="79">
        <f t="shared" si="6"/>
        <v>0.63724152189708738</v>
      </c>
    </row>
    <row r="45" spans="2:10">
      <c r="B45" s="69">
        <v>2019</v>
      </c>
      <c r="C45" s="70">
        <f t="shared" si="7"/>
        <v>0.61135542477120419</v>
      </c>
      <c r="D45" s="70">
        <f t="shared" si="7"/>
        <v>0.67704297714661643</v>
      </c>
      <c r="E45" s="70">
        <f t="shared" si="7"/>
        <v>0.62520697692447935</v>
      </c>
      <c r="F45" s="70">
        <f t="shared" si="7"/>
        <v>0.62782503059235395</v>
      </c>
      <c r="G45" s="70">
        <f t="shared" si="7"/>
        <v>0.51022310380002989</v>
      </c>
      <c r="H45" s="70">
        <f t="shared" si="7"/>
        <v>0.51244632132079515</v>
      </c>
      <c r="I45" s="70">
        <f t="shared" si="5"/>
        <v>0.39730296750682942</v>
      </c>
      <c r="J45" s="79">
        <f t="shared" si="6"/>
        <v>0.6308287939184396</v>
      </c>
    </row>
    <row r="46" spans="2:10">
      <c r="B46" s="69">
        <v>2020</v>
      </c>
      <c r="C46" s="70"/>
      <c r="D46" s="70"/>
      <c r="E46" s="70">
        <f t="shared" ref="E46:H48" si="8">LN(E22/E$4)</f>
        <v>0.65663175904596782</v>
      </c>
      <c r="F46" s="70">
        <f t="shared" si="8"/>
        <v>0.65866125360283556</v>
      </c>
      <c r="G46" s="70">
        <f t="shared" si="8"/>
        <v>0.53939941450246354</v>
      </c>
      <c r="H46" s="70">
        <f t="shared" si="8"/>
        <v>0.54043943351725765</v>
      </c>
      <c r="I46" s="70">
        <f t="shared" ref="I46:I48" si="9">LN(I22/I$7)</f>
        <v>0.40881252115094391</v>
      </c>
      <c r="J46" s="79">
        <f t="shared" si="6"/>
        <v>0.64233834756255415</v>
      </c>
    </row>
    <row r="47" spans="2:10">
      <c r="B47" s="69">
        <v>2021</v>
      </c>
      <c r="C47" s="70"/>
      <c r="D47" s="70"/>
      <c r="E47" s="70">
        <f t="shared" si="8"/>
        <v>0.83519762124431518</v>
      </c>
      <c r="F47" s="70">
        <f t="shared" si="8"/>
        <v>0.8333469577894852</v>
      </c>
      <c r="G47" s="70">
        <f t="shared" si="8"/>
        <v>0.69077246597721664</v>
      </c>
      <c r="H47" s="70">
        <f t="shared" si="8"/>
        <v>0.68829633558838543</v>
      </c>
      <c r="I47" s="70">
        <f t="shared" si="9"/>
        <v>0.52565413476829559</v>
      </c>
      <c r="J47" s="79">
        <f t="shared" si="6"/>
        <v>0.75917996117990583</v>
      </c>
    </row>
    <row r="48" spans="2:10">
      <c r="B48" s="73">
        <v>2022</v>
      </c>
      <c r="C48" s="74">
        <f t="shared" ref="C48" si="10">LN(C24/C$4)</f>
        <v>0.71729598982883624</v>
      </c>
      <c r="D48" s="74">
        <f>LN(D24/D$4)</f>
        <v>0.51086236023815013</v>
      </c>
      <c r="E48" s="74">
        <f t="shared" si="8"/>
        <v>1.0051789556106778</v>
      </c>
      <c r="F48" s="74">
        <f t="shared" si="8"/>
        <v>1.006369583629777</v>
      </c>
      <c r="G48" s="74">
        <f t="shared" si="8"/>
        <v>0.89742309350222504</v>
      </c>
      <c r="H48" s="74">
        <f t="shared" si="8"/>
        <v>0.89971257019420137</v>
      </c>
      <c r="I48" s="74">
        <f t="shared" si="9"/>
        <v>0.50432506056544879</v>
      </c>
      <c r="J48" s="186">
        <f t="shared" si="6"/>
        <v>0.73785088697705903</v>
      </c>
    </row>
    <row r="51" spans="1:1" ht="15">
      <c r="A51" s="23" t="s">
        <v>115</v>
      </c>
    </row>
  </sheetData>
  <pageMargins left="0.7" right="0.7" top="0.75" bottom="0.75" header="0.51180555555555496" footer="0.51180555555555496"/>
  <pageSetup firstPageNumber="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C7C7C"/>
  </sheetPr>
  <dimension ref="A1:AMJ26"/>
  <sheetViews>
    <sheetView showGridLines="0" workbookViewId="0">
      <selection activeCell="L28" sqref="L28"/>
    </sheetView>
  </sheetViews>
  <sheetFormatPr defaultColWidth="8.85546875" defaultRowHeight="12.75"/>
  <cols>
    <col min="1" max="1" width="8.85546875" style="80"/>
    <col min="2" max="13" width="12.85546875" style="80" customWidth="1"/>
    <col min="14" max="1024" width="8.85546875" style="80"/>
  </cols>
  <sheetData>
    <row r="1" spans="1:1024" ht="15">
      <c r="A1" s="4" t="s">
        <v>50</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2" spans="1:1024" ht="16.5">
      <c r="A2"/>
      <c r="B2" s="425" t="s">
        <v>51</v>
      </c>
      <c r="C2" s="425"/>
      <c r="D2" s="425"/>
      <c r="E2" s="425" t="s">
        <v>33</v>
      </c>
      <c r="F2" s="425"/>
      <c r="G2" s="425"/>
      <c r="H2" s="425"/>
      <c r="I2" s="425" t="s">
        <v>34</v>
      </c>
      <c r="J2" s="425"/>
      <c r="K2" s="425"/>
      <c r="L2" s="425"/>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s="84" customFormat="1" ht="105">
      <c r="A3" s="35" t="s">
        <v>4</v>
      </c>
      <c r="B3" s="81" t="s">
        <v>52</v>
      </c>
      <c r="C3" s="82" t="s">
        <v>53</v>
      </c>
      <c r="D3" s="83" t="s">
        <v>54</v>
      </c>
      <c r="E3" s="81" t="s">
        <v>55</v>
      </c>
      <c r="F3" s="82" t="s">
        <v>56</v>
      </c>
      <c r="G3" s="82" t="s">
        <v>57</v>
      </c>
      <c r="H3" s="83" t="s">
        <v>58</v>
      </c>
      <c r="I3" s="81" t="s">
        <v>55</v>
      </c>
      <c r="J3" s="82" t="s">
        <v>56</v>
      </c>
      <c r="K3" s="82" t="s">
        <v>57</v>
      </c>
      <c r="L3" s="83" t="s">
        <v>58</v>
      </c>
    </row>
    <row r="4" spans="1:1024" ht="14.25">
      <c r="A4" s="85">
        <v>2002</v>
      </c>
      <c r="B4" s="86">
        <v>1</v>
      </c>
      <c r="C4" s="87">
        <v>173.9077365</v>
      </c>
      <c r="D4" s="88">
        <v>236.43787499999999</v>
      </c>
      <c r="E4" s="89">
        <v>4141.4750000000004</v>
      </c>
      <c r="F4" s="87">
        <v>3010</v>
      </c>
      <c r="G4" s="90">
        <v>0.33101001000000002</v>
      </c>
      <c r="H4" s="91">
        <v>0.45811684000000003</v>
      </c>
      <c r="I4" s="38"/>
      <c r="J4" s="39"/>
      <c r="K4" s="39"/>
      <c r="L4" s="37"/>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ht="14.25">
      <c r="A5" s="85">
        <v>2003</v>
      </c>
      <c r="B5" s="86">
        <v>1.216</v>
      </c>
      <c r="C5" s="87">
        <v>185.85444078947401</v>
      </c>
      <c r="D5" s="88">
        <v>251.644736842105</v>
      </c>
      <c r="E5" s="89">
        <v>4177.585</v>
      </c>
      <c r="F5" s="87">
        <v>3124.096</v>
      </c>
      <c r="G5" s="90">
        <v>0.35263760999999999</v>
      </c>
      <c r="H5" s="91">
        <v>0.49369266000000001</v>
      </c>
      <c r="I5" s="38"/>
      <c r="J5" s="39"/>
      <c r="K5" s="39"/>
      <c r="L5" s="37"/>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ht="14.25">
      <c r="A6" s="85">
        <v>2004</v>
      </c>
      <c r="B6" s="86">
        <v>1.321</v>
      </c>
      <c r="C6" s="87">
        <v>235.16766654049999</v>
      </c>
      <c r="D6" s="88">
        <v>328.21725965177899</v>
      </c>
      <c r="E6" s="89">
        <v>4539.0630000000001</v>
      </c>
      <c r="F6" s="87">
        <v>3501.136</v>
      </c>
      <c r="G6" s="90">
        <v>0.39966368000000002</v>
      </c>
      <c r="H6" s="91">
        <v>0.52088003999999999</v>
      </c>
      <c r="I6" s="38"/>
      <c r="J6" s="39"/>
      <c r="K6" s="39"/>
      <c r="L6" s="37"/>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ht="14.25">
      <c r="A7" s="85">
        <v>2005</v>
      </c>
      <c r="B7" s="86">
        <v>1.429</v>
      </c>
      <c r="C7" s="87">
        <v>245.03149055283399</v>
      </c>
      <c r="D7" s="88">
        <v>341.987403778866</v>
      </c>
      <c r="E7" s="89">
        <v>4564.3059999999996</v>
      </c>
      <c r="F7" s="87">
        <v>3638.9079999999999</v>
      </c>
      <c r="G7" s="90">
        <v>0.41073156999999999</v>
      </c>
      <c r="H7" s="91">
        <v>0.51624948000000004</v>
      </c>
      <c r="I7" s="89">
        <v>4975.1149999999998</v>
      </c>
      <c r="J7" s="87">
        <v>3650.835</v>
      </c>
      <c r="K7" s="90">
        <v>0.4014916</v>
      </c>
      <c r="L7" s="91">
        <v>0.51821010000000001</v>
      </c>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ht="14.25">
      <c r="A8" s="85">
        <v>2006</v>
      </c>
      <c r="B8" s="86">
        <v>1.5660000000000001</v>
      </c>
      <c r="C8" s="87">
        <v>242.950191570881</v>
      </c>
      <c r="D8" s="88">
        <v>339.080459770115</v>
      </c>
      <c r="E8" s="89">
        <v>4939.5829999999996</v>
      </c>
      <c r="F8" s="87">
        <v>3978.7359999999999</v>
      </c>
      <c r="G8" s="90">
        <v>0.36934085999999999</v>
      </c>
      <c r="H8" s="91">
        <v>0.46993256999999999</v>
      </c>
      <c r="I8" s="89">
        <v>5186.442</v>
      </c>
      <c r="J8" s="87">
        <v>3832.1529999999998</v>
      </c>
      <c r="K8" s="90">
        <v>0.36251220000000001</v>
      </c>
      <c r="L8" s="91">
        <v>0.4784525</v>
      </c>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ht="14.25">
      <c r="A9" s="85">
        <v>2007</v>
      </c>
      <c r="B9" s="86">
        <v>1.7030000000000001</v>
      </c>
      <c r="C9" s="87">
        <v>241.39166177334101</v>
      </c>
      <c r="D9" s="88">
        <v>336.905460951262</v>
      </c>
      <c r="E9" s="89">
        <v>4974.527</v>
      </c>
      <c r="F9" s="87">
        <v>3934.2339999999999</v>
      </c>
      <c r="G9" s="90">
        <v>0.36569037999999998</v>
      </c>
      <c r="H9" s="91">
        <v>0.46722455000000002</v>
      </c>
      <c r="I9" s="89">
        <v>5427.8580000000002</v>
      </c>
      <c r="J9" s="87">
        <v>4169.6149999999998</v>
      </c>
      <c r="K9" s="90">
        <v>0.333449</v>
      </c>
      <c r="L9" s="91">
        <v>0.44829980000000003</v>
      </c>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ht="14.25">
      <c r="A10" s="85">
        <v>2008</v>
      </c>
      <c r="B10" s="86">
        <v>1.881</v>
      </c>
      <c r="C10" s="87">
        <v>261.77830940988798</v>
      </c>
      <c r="D10" s="88">
        <v>331.499202551834</v>
      </c>
      <c r="E10" s="89">
        <v>5144.942</v>
      </c>
      <c r="F10" s="87">
        <v>4082.9349999999999</v>
      </c>
      <c r="G10" s="90">
        <v>0.38107132999999999</v>
      </c>
      <c r="H10" s="91">
        <v>0.47196779999999999</v>
      </c>
      <c r="I10" s="89">
        <v>5499.5820000000003</v>
      </c>
      <c r="J10" s="87">
        <v>4147.5309999999999</v>
      </c>
      <c r="K10" s="90">
        <v>0.36739129999999998</v>
      </c>
      <c r="L10" s="91">
        <v>0.460984</v>
      </c>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ht="14.25">
      <c r="A11" s="85">
        <v>2009</v>
      </c>
      <c r="B11" s="86">
        <v>1.998</v>
      </c>
      <c r="C11" s="87">
        <v>268.67117117117101</v>
      </c>
      <c r="D11" s="88">
        <v>340.09009009008997</v>
      </c>
      <c r="E11" s="89">
        <v>5205.3419999999996</v>
      </c>
      <c r="F11" s="87">
        <v>4000</v>
      </c>
      <c r="G11" s="90">
        <v>0.41222102999999999</v>
      </c>
      <c r="H11" s="91">
        <v>0.49075068999999999</v>
      </c>
      <c r="I11" s="89">
        <v>5632.1880000000001</v>
      </c>
      <c r="J11" s="87">
        <v>4253.8389999999999</v>
      </c>
      <c r="K11" s="90">
        <v>0.36252230000000002</v>
      </c>
      <c r="L11" s="91">
        <v>0.45276290000000002</v>
      </c>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ht="14.25">
      <c r="A12" s="85">
        <v>2010</v>
      </c>
      <c r="B12" s="86">
        <v>2.169</v>
      </c>
      <c r="C12" s="87">
        <v>271.02120792992201</v>
      </c>
      <c r="D12" s="88">
        <v>343.36099585062198</v>
      </c>
      <c r="E12" s="89">
        <v>5200.5429999999997</v>
      </c>
      <c r="F12" s="87">
        <v>4061.78</v>
      </c>
      <c r="G12" s="90">
        <v>0.40891450000000001</v>
      </c>
      <c r="H12" s="91">
        <v>0.48277079000000001</v>
      </c>
      <c r="I12" s="89">
        <v>5855.41</v>
      </c>
      <c r="J12" s="87">
        <v>4425.2489999999998</v>
      </c>
      <c r="K12" s="90">
        <v>0.33897100000000002</v>
      </c>
      <c r="L12" s="91">
        <v>0.432923</v>
      </c>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ht="14.25">
      <c r="A13" s="85">
        <v>2011</v>
      </c>
      <c r="B13" s="86">
        <v>2.31</v>
      </c>
      <c r="C13" s="87">
        <v>278.98484848484799</v>
      </c>
      <c r="D13" s="88">
        <v>353.57142857142901</v>
      </c>
      <c r="E13" s="89">
        <v>5607.6459999999997</v>
      </c>
      <c r="F13" s="87">
        <v>4363.6360000000004</v>
      </c>
      <c r="G13" s="90">
        <v>0.38020538999999998</v>
      </c>
      <c r="H13" s="91">
        <v>0.46033179000000002</v>
      </c>
      <c r="I13" s="89">
        <v>5946.1980000000003</v>
      </c>
      <c r="J13" s="87">
        <v>4372.7330000000002</v>
      </c>
      <c r="K13" s="90">
        <v>0.33889770000000002</v>
      </c>
      <c r="L13" s="91">
        <v>0.4293556</v>
      </c>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ht="14.25">
      <c r="A14" s="85">
        <v>2012</v>
      </c>
      <c r="B14" s="86">
        <v>2.5150000000000001</v>
      </c>
      <c r="C14" s="87">
        <v>286.46520874751502</v>
      </c>
      <c r="D14" s="88">
        <v>363.220675944334</v>
      </c>
      <c r="E14" s="89">
        <v>6057.0469999999996</v>
      </c>
      <c r="F14" s="87">
        <v>4721.67</v>
      </c>
      <c r="G14" s="90">
        <v>0.34756496999999997</v>
      </c>
      <c r="H14" s="91">
        <v>0.42804105999999997</v>
      </c>
      <c r="I14" s="89">
        <v>6236.8119999999999</v>
      </c>
      <c r="J14" s="87">
        <v>4771.1000000000004</v>
      </c>
      <c r="K14" s="90">
        <v>0.32843489999999997</v>
      </c>
      <c r="L14" s="91">
        <v>0.41179569999999999</v>
      </c>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ht="14.25">
      <c r="A15" s="85">
        <v>2013</v>
      </c>
      <c r="B15" s="86">
        <v>2.7036049000000002</v>
      </c>
      <c r="C15" s="87">
        <v>291.590313362725</v>
      </c>
      <c r="D15" s="88">
        <v>369.895024232276</v>
      </c>
      <c r="E15" s="89">
        <v>6170.2510000000002</v>
      </c>
      <c r="F15" s="87">
        <v>4798.0379999999996</v>
      </c>
      <c r="G15" s="90">
        <v>0.33584288000000001</v>
      </c>
      <c r="H15" s="91">
        <v>0.42356791999999999</v>
      </c>
      <c r="I15" s="89">
        <v>6463.7240000000002</v>
      </c>
      <c r="J15" s="87">
        <v>4891.2470000000003</v>
      </c>
      <c r="K15" s="90">
        <v>0.30578559999999999</v>
      </c>
      <c r="L15" s="91">
        <v>0.38819880000000001</v>
      </c>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ht="14.25">
      <c r="A16" s="85">
        <v>2014</v>
      </c>
      <c r="B16" s="86">
        <v>2.9430000000000001</v>
      </c>
      <c r="C16" s="87">
        <v>295.11213047910297</v>
      </c>
      <c r="D16" s="88">
        <v>374.61773700305798</v>
      </c>
      <c r="E16" s="89">
        <v>6236.8130000000001</v>
      </c>
      <c r="F16" s="87">
        <v>4933.741</v>
      </c>
      <c r="G16" s="90">
        <v>0.32818240999999998</v>
      </c>
      <c r="H16" s="91">
        <v>0.41290252999999999</v>
      </c>
      <c r="I16" s="89">
        <v>6674.8919999999998</v>
      </c>
      <c r="J16" s="87">
        <v>5096.8440000000001</v>
      </c>
      <c r="K16" s="90">
        <v>0.28694609999999998</v>
      </c>
      <c r="L16" s="91">
        <v>0.37311559999999999</v>
      </c>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row>
    <row r="17" spans="1:1024" ht="14.25">
      <c r="A17" s="85">
        <v>2015</v>
      </c>
      <c r="B17" s="86">
        <v>3.1684500999999998</v>
      </c>
      <c r="C17" s="87">
        <v>307.659887084856</v>
      </c>
      <c r="D17" s="88">
        <v>390.56950904797299</v>
      </c>
      <c r="E17" s="89">
        <v>6120.58</v>
      </c>
      <c r="F17" s="87">
        <v>4772.049</v>
      </c>
      <c r="G17" s="90">
        <v>0.35421522999999999</v>
      </c>
      <c r="H17" s="91">
        <v>0.43745144000000002</v>
      </c>
      <c r="I17" s="89">
        <v>7056.6570000000002</v>
      </c>
      <c r="J17" s="87">
        <v>5428.0060000000003</v>
      </c>
      <c r="K17" s="90">
        <v>0.26894200000000001</v>
      </c>
      <c r="L17" s="91">
        <v>0.35568830000000001</v>
      </c>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row>
    <row r="18" spans="1:1024" ht="14.25">
      <c r="A18" s="37">
        <v>2016</v>
      </c>
      <c r="B18" s="183">
        <v>3.4115126</v>
      </c>
      <c r="C18" s="87">
        <v>381.35283451686502</v>
      </c>
      <c r="D18" s="87">
        <v>482.77705320507999</v>
      </c>
      <c r="E18" s="89">
        <v>6474.7460000000001</v>
      </c>
      <c r="F18" s="87">
        <v>5276.2520000000004</v>
      </c>
      <c r="G18" s="90">
        <v>0.41765689</v>
      </c>
      <c r="H18" s="91">
        <v>0.47660602000000002</v>
      </c>
      <c r="I18" s="89">
        <v>7318.0609999999997</v>
      </c>
      <c r="J18" s="87">
        <v>5797.7370000000001</v>
      </c>
      <c r="K18" s="90">
        <v>0.3391576</v>
      </c>
      <c r="L18" s="91">
        <v>0.40352870000000002</v>
      </c>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row>
    <row r="19" spans="1:1024" ht="14.25">
      <c r="A19" s="37">
        <v>2017</v>
      </c>
      <c r="B19" s="183">
        <v>3.7957175064887028</v>
      </c>
      <c r="C19" s="87">
        <v>369.90634777213734</v>
      </c>
      <c r="D19" s="87">
        <v>468.29090862568131</v>
      </c>
      <c r="E19" s="89">
        <v>6342.4840000000004</v>
      </c>
      <c r="F19" s="87">
        <v>5311.2489999999998</v>
      </c>
      <c r="G19" s="90">
        <v>0.38272630000000002</v>
      </c>
      <c r="H19" s="91">
        <v>0.44991199999999998</v>
      </c>
      <c r="I19" s="184">
        <v>7244.8649999999998</v>
      </c>
      <c r="J19" s="87">
        <v>5774.402</v>
      </c>
      <c r="K19" s="92">
        <v>0.31506620000000002</v>
      </c>
      <c r="L19" s="93">
        <v>0.37980659999999999</v>
      </c>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row>
    <row r="20" spans="1:1024" ht="14.25">
      <c r="A20" s="37">
        <v>2018</v>
      </c>
      <c r="B20" s="86">
        <v>4.4156516979399125</v>
      </c>
      <c r="C20" s="87">
        <v>363.05399738569122</v>
      </c>
      <c r="D20" s="87">
        <v>459.6150554507837</v>
      </c>
      <c r="E20" s="89">
        <v>6272.2529999999997</v>
      </c>
      <c r="F20" s="87">
        <v>5244.9790000000003</v>
      </c>
      <c r="G20" s="90">
        <v>0.37495220000000001</v>
      </c>
      <c r="H20" s="91">
        <v>0.44584770000000001</v>
      </c>
      <c r="I20" s="184">
        <v>7115.674</v>
      </c>
      <c r="J20" s="87">
        <v>5688.8540000000003</v>
      </c>
      <c r="K20" s="92">
        <v>0.30574849999999998</v>
      </c>
      <c r="L20" s="93">
        <v>0.3725291</v>
      </c>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row>
    <row r="21" spans="1:1024" ht="14.25">
      <c r="A21" s="37">
        <v>2019</v>
      </c>
      <c r="B21" s="86">
        <v>5.0858072773773424</v>
      </c>
      <c r="C21" s="87">
        <v>397.36071183612393</v>
      </c>
      <c r="D21" s="87">
        <v>503.04698162281136</v>
      </c>
      <c r="E21" s="89">
        <v>6556.43</v>
      </c>
      <c r="F21" s="87">
        <v>5497.652</v>
      </c>
      <c r="G21" s="90">
        <v>0.40691139999999998</v>
      </c>
      <c r="H21" s="91">
        <v>0.45966669999999998</v>
      </c>
      <c r="I21" s="184">
        <v>7416.6580000000004</v>
      </c>
      <c r="J21" s="87">
        <v>5997.0820000000003</v>
      </c>
      <c r="K21" s="92">
        <v>0.32417970000000002</v>
      </c>
      <c r="L21" s="93">
        <v>0.38299369999999999</v>
      </c>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row>
    <row r="22" spans="1:1024" ht="14.25">
      <c r="A22" s="37">
        <v>2020</v>
      </c>
      <c r="B22" s="86">
        <v>5.7102907872745297</v>
      </c>
      <c r="C22" s="87">
        <v>407.10886478507393</v>
      </c>
      <c r="D22" s="87">
        <v>515.38531217333457</v>
      </c>
      <c r="E22" s="89"/>
      <c r="F22" s="87"/>
      <c r="G22" s="90"/>
      <c r="H22" s="91"/>
      <c r="I22" s="184">
        <v>7444.116</v>
      </c>
      <c r="J22" s="87">
        <v>6115.8</v>
      </c>
      <c r="K22" s="92">
        <v>0.32030570000000003</v>
      </c>
      <c r="L22" s="93">
        <v>0.36887730000000002</v>
      </c>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ht="14.25">
      <c r="A23" s="37">
        <v>2021</v>
      </c>
      <c r="B23" s="86">
        <v>6.8293084301919196</v>
      </c>
      <c r="C23" s="87">
        <v>413.79006804069411</v>
      </c>
      <c r="D23" s="87">
        <v>523.84513550217025</v>
      </c>
      <c r="E23" s="89"/>
      <c r="F23" s="87"/>
      <c r="G23" s="90"/>
      <c r="H23" s="91"/>
      <c r="I23" s="184">
        <v>8203.4699999999993</v>
      </c>
      <c r="J23" s="87">
        <v>6376.634</v>
      </c>
      <c r="K23" s="92">
        <v>0.28949219999999998</v>
      </c>
      <c r="L23" s="93">
        <v>0.35054400000000002</v>
      </c>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row>
    <row r="24" spans="1:1024" ht="14.25">
      <c r="A24" s="37">
        <v>2022</v>
      </c>
      <c r="B24" s="94">
        <v>11.767501683530845</v>
      </c>
      <c r="C24" s="95">
        <v>414.43588717097094</v>
      </c>
      <c r="D24" s="95">
        <v>487.57163196584816</v>
      </c>
      <c r="E24" s="96">
        <v>6128.4059999999999</v>
      </c>
      <c r="F24" s="95">
        <v>5231.9480000000003</v>
      </c>
      <c r="G24" s="97">
        <v>0.46590350000000003</v>
      </c>
      <c r="H24" s="98">
        <v>0.51433320000000005</v>
      </c>
      <c r="I24" s="185">
        <v>8526.8379999999997</v>
      </c>
      <c r="J24" s="95">
        <v>6670.915</v>
      </c>
      <c r="K24" s="99">
        <v>0.27002559999999998</v>
      </c>
      <c r="L24" s="100">
        <v>0.34283130000000001</v>
      </c>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row>
    <row r="25" spans="1:1024" ht="14.25">
      <c r="A25" s="1"/>
      <c r="B25" s="1"/>
      <c r="C25" s="1"/>
      <c r="D25" s="1"/>
      <c r="E25" s="1"/>
      <c r="F25" s="1"/>
      <c r="G25" s="1"/>
      <c r="H25" s="1"/>
      <c r="I25" s="101"/>
      <c r="J25" s="1"/>
      <c r="K25" s="1"/>
      <c r="L25" s="102"/>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row>
    <row r="26" spans="1:1024" s="109" customFormat="1" ht="14.25">
      <c r="A26" s="103" t="s">
        <v>23</v>
      </c>
      <c r="B26" s="104">
        <f>B24/B4-1</f>
        <v>10.767501683530845</v>
      </c>
      <c r="C26" s="105">
        <f>C24/C4-1</f>
        <v>1.383079071188825</v>
      </c>
      <c r="D26" s="106">
        <f>D24/D4-1</f>
        <v>1.0621553630772911</v>
      </c>
      <c r="E26" s="104">
        <f>E24/E4-1</f>
        <v>0.47976409371057405</v>
      </c>
      <c r="F26" s="106">
        <f>F24/F4-1</f>
        <v>0.73818870431893702</v>
      </c>
      <c r="G26" s="107"/>
      <c r="H26" s="107"/>
      <c r="I26" s="104">
        <f>I24/I7-1</f>
        <v>0.71389766869710547</v>
      </c>
      <c r="J26" s="106">
        <f>J24/J7-1</f>
        <v>0.82722993506964837</v>
      </c>
      <c r="K26" s="108"/>
      <c r="L26" s="108"/>
    </row>
  </sheetData>
  <mergeCells count="3">
    <mergeCell ref="B2:D2"/>
    <mergeCell ref="E2:H2"/>
    <mergeCell ref="I2:L2"/>
  </mergeCells>
  <pageMargins left="0.7" right="0.7" top="0.75" bottom="0.75" header="0.51180555555555496" footer="0.51180555555555496"/>
  <pageSetup firstPageNumber="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BEEF4"/>
  </sheetPr>
  <dimension ref="A1:AMJ77"/>
  <sheetViews>
    <sheetView showGridLines="0" topLeftCell="A6" zoomScale="115" zoomScaleNormal="115" workbookViewId="0">
      <selection activeCell="A10" sqref="A10"/>
    </sheetView>
  </sheetViews>
  <sheetFormatPr defaultColWidth="8.85546875" defaultRowHeight="12.75"/>
  <cols>
    <col min="1" max="1" width="11.85546875" style="80" customWidth="1"/>
    <col min="2" max="2" width="23.7109375" style="80" customWidth="1"/>
    <col min="3" max="3" width="18.140625" style="80" customWidth="1"/>
    <col min="4" max="4" width="11.42578125" style="80" bestFit="1" customWidth="1"/>
    <col min="5" max="11" width="10.42578125" style="80" bestFit="1" customWidth="1"/>
    <col min="12" max="25" width="11.42578125" style="80" bestFit="1" customWidth="1"/>
    <col min="26" max="26" width="12.42578125" style="80" bestFit="1" customWidth="1"/>
    <col min="27" max="1024" width="8.85546875" style="80"/>
  </cols>
  <sheetData>
    <row r="1" spans="1:1024" ht="15" customHeight="1">
      <c r="A1" s="110" t="s">
        <v>110</v>
      </c>
      <c r="B1" s="111"/>
      <c r="C1" s="111"/>
      <c r="D1" s="111"/>
      <c r="E1" s="111"/>
      <c r="F1" s="111"/>
      <c r="G1" s="11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2" spans="1:1024" ht="15" customHeight="1">
      <c r="A2" s="112" t="s">
        <v>109</v>
      </c>
      <c r="B2" s="111"/>
      <c r="C2" s="111"/>
      <c r="D2" s="111"/>
      <c r="E2" s="111"/>
      <c r="F2" s="111"/>
      <c r="G2" s="111"/>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ht="15" customHeight="1">
      <c r="A3" s="112"/>
      <c r="B3" s="111"/>
      <c r="C3" s="111"/>
      <c r="D3" s="111"/>
      <c r="E3" s="111"/>
      <c r="F3" s="111"/>
      <c r="G3" s="111"/>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4" ht="15" customHeight="1">
      <c r="A4" s="112"/>
      <c r="B4" s="111"/>
      <c r="C4" s="111"/>
      <c r="D4" s="111"/>
      <c r="E4" s="111"/>
      <c r="F4" s="111"/>
      <c r="G4" s="111"/>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ht="15" customHeight="1">
      <c r="A5" s="112"/>
      <c r="B5" s="111"/>
      <c r="C5" s="111"/>
      <c r="D5" s="111"/>
      <c r="E5" s="111"/>
      <c r="F5" s="111"/>
      <c r="G5" s="111"/>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ht="15" customHeight="1">
      <c r="A6" s="112"/>
      <c r="B6" s="111"/>
      <c r="C6" s="111"/>
      <c r="D6" s="111"/>
      <c r="E6" s="111"/>
      <c r="F6" s="111"/>
      <c r="G6" s="111"/>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ht="15" customHeight="1">
      <c r="A7" s="112"/>
      <c r="B7" s="111"/>
      <c r="C7" s="111"/>
      <c r="D7" s="111"/>
      <c r="E7" s="111"/>
      <c r="F7" s="111"/>
      <c r="G7" s="111"/>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ht="15" customHeight="1">
      <c r="A8" s="112"/>
      <c r="B8" s="111"/>
      <c r="C8" s="111"/>
      <c r="D8" s="111"/>
      <c r="E8" s="111"/>
      <c r="F8" s="111"/>
      <c r="G8" s="111"/>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ht="15" customHeight="1">
      <c r="A9" s="112"/>
      <c r="B9" s="111"/>
      <c r="C9" s="111"/>
      <c r="D9" s="111"/>
      <c r="E9" s="111"/>
      <c r="F9" s="111"/>
      <c r="G9" s="111"/>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ht="15" customHeight="1">
      <c r="A10" s="112"/>
      <c r="B10" s="111"/>
      <c r="C10" s="111"/>
      <c r="D10" s="111"/>
      <c r="E10" s="111"/>
      <c r="F10" s="111"/>
      <c r="G10" s="111"/>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ht="15" customHeight="1">
      <c r="A11" s="112"/>
      <c r="B11" s="111"/>
      <c r="C11" s="111"/>
      <c r="D11" s="111"/>
      <c r="E11" s="111"/>
      <c r="F11" s="111"/>
      <c r="G11" s="1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ht="15" customHeight="1">
      <c r="A12" s="112"/>
      <c r="B12" s="111"/>
      <c r="C12" s="111"/>
      <c r="D12" s="111"/>
      <c r="E12" s="111"/>
      <c r="F12" s="111"/>
      <c r="G12" s="111"/>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ht="15" customHeight="1">
      <c r="A13" s="112"/>
      <c r="B13" s="111"/>
      <c r="C13" s="111"/>
      <c r="D13" s="111"/>
      <c r="E13" s="111"/>
      <c r="F13" s="111"/>
      <c r="G13" s="111"/>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ht="15" customHeight="1">
      <c r="A14" s="112"/>
      <c r="B14" s="111"/>
      <c r="C14" s="111"/>
      <c r="D14" s="111"/>
      <c r="E14" s="111"/>
      <c r="F14" s="111"/>
      <c r="G14" s="111"/>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ht="15" customHeight="1">
      <c r="A15" s="112"/>
      <c r="B15" s="111"/>
      <c r="C15" s="111"/>
      <c r="D15" s="111"/>
      <c r="E15" s="111"/>
      <c r="F15" s="111"/>
      <c r="G15" s="111"/>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ht="15" customHeight="1">
      <c r="A16" s="112"/>
      <c r="B16" s="111"/>
      <c r="C16" s="111"/>
      <c r="D16" s="111"/>
      <c r="E16" s="111"/>
      <c r="F16" s="111"/>
      <c r="G16" s="111"/>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row>
    <row r="17" spans="1:1024" ht="15" customHeight="1">
      <c r="A17" s="112"/>
      <c r="B17" s="111"/>
      <c r="C17" s="111"/>
      <c r="D17" s="111"/>
      <c r="E17" s="111"/>
      <c r="F17" s="111"/>
      <c r="G17" s="111"/>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row>
    <row r="18" spans="1:1024" ht="15" customHeight="1">
      <c r="A18" s="112"/>
      <c r="B18" s="111"/>
      <c r="C18" s="111"/>
      <c r="D18" s="111"/>
      <c r="E18" s="111"/>
      <c r="F18" s="111"/>
      <c r="G18" s="111"/>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row>
    <row r="19" spans="1:1024" ht="15" customHeight="1">
      <c r="A19" s="112"/>
      <c r="B19" s="426" t="s">
        <v>59</v>
      </c>
      <c r="C19" s="113" t="s">
        <v>4</v>
      </c>
      <c r="D19" s="114">
        <v>2000</v>
      </c>
      <c r="E19" s="114">
        <v>2001</v>
      </c>
      <c r="F19" s="114">
        <v>2002</v>
      </c>
      <c r="G19" s="114">
        <v>2003</v>
      </c>
      <c r="H19" s="114">
        <v>2004</v>
      </c>
      <c r="I19" s="114">
        <v>2005</v>
      </c>
      <c r="J19" s="114">
        <v>2006</v>
      </c>
      <c r="K19" s="114">
        <v>2007</v>
      </c>
      <c r="L19" s="114">
        <v>2008</v>
      </c>
      <c r="M19" s="114">
        <v>2009</v>
      </c>
      <c r="N19" s="114">
        <v>2010</v>
      </c>
      <c r="O19" s="114">
        <v>2011</v>
      </c>
      <c r="P19" s="114">
        <v>2012</v>
      </c>
      <c r="Q19" s="114">
        <v>2013</v>
      </c>
      <c r="R19" s="114">
        <v>2014</v>
      </c>
      <c r="S19" s="114">
        <v>2015</v>
      </c>
      <c r="T19" s="114">
        <v>2016</v>
      </c>
      <c r="U19" s="114">
        <v>2017</v>
      </c>
      <c r="V19" s="114">
        <v>2018</v>
      </c>
      <c r="W19" s="114">
        <v>2019</v>
      </c>
      <c r="X19" s="114">
        <v>2020</v>
      </c>
      <c r="Y19" s="114">
        <v>2021</v>
      </c>
      <c r="Z19" s="114">
        <v>2022</v>
      </c>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row>
    <row r="20" spans="1:1024" ht="15" customHeight="1" thickBot="1">
      <c r="A20" s="112"/>
      <c r="B20" s="426"/>
      <c r="C20" s="115" t="s">
        <v>60</v>
      </c>
      <c r="D20" s="219">
        <v>171494.21004634799</v>
      </c>
      <c r="E20" s="219">
        <v>247266.20747870867</v>
      </c>
      <c r="F20" s="219">
        <v>362109.64762603689</v>
      </c>
      <c r="G20" s="219">
        <v>472171.77530730964</v>
      </c>
      <c r="H20" s="219">
        <v>582852.79881681316</v>
      </c>
      <c r="I20" s="219">
        <v>680275.84730718657</v>
      </c>
      <c r="J20" s="219">
        <v>795757.10882502364</v>
      </c>
      <c r="K20" s="219">
        <v>887714.41379010107</v>
      </c>
      <c r="L20" s="219">
        <v>1002756.4963476454</v>
      </c>
      <c r="M20" s="219">
        <v>1006372.4816054638</v>
      </c>
      <c r="N20" s="219">
        <v>1167664.4791552359</v>
      </c>
      <c r="O20" s="219">
        <v>1404927.614908345</v>
      </c>
      <c r="P20" s="219">
        <v>1581479.2508719489</v>
      </c>
      <c r="Q20" s="219">
        <v>1823427.3151072618</v>
      </c>
      <c r="R20" s="219">
        <v>2054897.8276525298</v>
      </c>
      <c r="S20" s="219">
        <v>2350941.3432847327</v>
      </c>
      <c r="T20" s="219">
        <v>2626559.7096333113</v>
      </c>
      <c r="U20" s="219">
        <v>3133704.2673649797</v>
      </c>
      <c r="V20" s="219">
        <v>3761165.5572783132</v>
      </c>
      <c r="W20" s="219">
        <v>4317809.8239261201</v>
      </c>
      <c r="X20" s="219">
        <v>5048567.9449645123</v>
      </c>
      <c r="Y20" s="219">
        <v>7256141.7372158794</v>
      </c>
      <c r="Z20" s="219">
        <v>15011775.978536736</v>
      </c>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row>
    <row r="21" spans="1:1024" ht="27" customHeight="1">
      <c r="A21" s="112"/>
      <c r="B21" s="426"/>
      <c r="C21" s="3" t="s">
        <v>61</v>
      </c>
      <c r="D21" s="117">
        <f>(D29/D20)</f>
        <v>7.8699293108736565E-2</v>
      </c>
      <c r="E21" s="117">
        <f t="shared" ref="E21:Z21" si="0">(E29/E20)</f>
        <v>8.7261297938565102E-2</v>
      </c>
      <c r="F21" s="117">
        <f t="shared" si="0"/>
        <v>9.2585478748697617E-2</v>
      </c>
      <c r="G21" s="117">
        <f t="shared" si="0"/>
        <v>0.10256841328215435</v>
      </c>
      <c r="H21" s="117">
        <f t="shared" si="0"/>
        <v>0.1044481479377619</v>
      </c>
      <c r="I21" s="117">
        <f t="shared" si="0"/>
        <v>0.10435253516792614</v>
      </c>
      <c r="J21" s="117">
        <f t="shared" si="0"/>
        <v>0.10653580062243084</v>
      </c>
      <c r="K21" s="117">
        <f t="shared" si="0"/>
        <v>0.1102655575474777</v>
      </c>
      <c r="L21" s="117">
        <f t="shared" si="0"/>
        <v>0.11307590251865927</v>
      </c>
      <c r="M21" s="117">
        <f t="shared" si="0"/>
        <v>0.13340272247289378</v>
      </c>
      <c r="N21" s="117">
        <f t="shared" si="0"/>
        <v>0.12692250647408579</v>
      </c>
      <c r="O21" s="117">
        <f t="shared" si="0"/>
        <v>0.12184118018988498</v>
      </c>
      <c r="P21" s="117">
        <f t="shared" si="0"/>
        <v>0.12323336320594738</v>
      </c>
      <c r="Q21" s="117">
        <f t="shared" si="0"/>
        <v>0.12052506257828058</v>
      </c>
      <c r="R21" s="117">
        <f t="shared" si="0"/>
        <v>0.11987637619992528</v>
      </c>
      <c r="S21" s="117">
        <f t="shared" si="0"/>
        <v>0.11822942839764046</v>
      </c>
      <c r="T21" s="117">
        <f t="shared" si="0"/>
        <v>0.12710735810838053</v>
      </c>
      <c r="U21" s="117">
        <f t="shared" si="0"/>
        <v>0.12457021144025249</v>
      </c>
      <c r="V21" s="117">
        <f t="shared" si="0"/>
        <v>0.1211686900206253</v>
      </c>
      <c r="W21" s="117">
        <f t="shared" si="0"/>
        <v>0.12709098966831162</v>
      </c>
      <c r="X21" s="117">
        <f t="shared" si="0"/>
        <v>0.13239149780996881</v>
      </c>
      <c r="Y21" s="117">
        <f t="shared" si="0"/>
        <v>0.11105662094567835</v>
      </c>
      <c r="Z21" s="117">
        <f t="shared" si="0"/>
        <v>8.6004302453241227E-2</v>
      </c>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row>
    <row r="22" spans="1:1024" ht="27.95" customHeight="1">
      <c r="A22" s="112"/>
      <c r="B22" s="426"/>
      <c r="C22" s="3" t="s">
        <v>62</v>
      </c>
      <c r="D22" s="117">
        <v>7.54917559642488E-2</v>
      </c>
      <c r="E22" s="117">
        <v>8.2277439693701743E-2</v>
      </c>
      <c r="F22" s="117">
        <v>8.8008958354032232E-2</v>
      </c>
      <c r="G22" s="117">
        <v>9.7599918272730429E-2</v>
      </c>
      <c r="H22" s="117">
        <v>0.10053080888570678</v>
      </c>
      <c r="I22" s="117">
        <v>0.10086925655600112</v>
      </c>
      <c r="J22" s="117">
        <v>0.10358373131054704</v>
      </c>
      <c r="K22" s="117">
        <v>0.10906752041044684</v>
      </c>
      <c r="L22" s="117">
        <v>0.11105602806838878</v>
      </c>
      <c r="M22" s="117">
        <v>0.13022032468561501</v>
      </c>
      <c r="N22" s="117">
        <v>0.12335679113687367</v>
      </c>
      <c r="O22" s="117">
        <v>0.11858059065558052</v>
      </c>
      <c r="P22" s="117">
        <v>0.12004199029511459</v>
      </c>
      <c r="Q22" s="117">
        <v>0.11803542922602517</v>
      </c>
      <c r="R22" s="117">
        <v>0.11696006708013158</v>
      </c>
      <c r="S22" s="117">
        <v>0.11571958651071507</v>
      </c>
      <c r="T22" s="117">
        <v>0.12642007544929165</v>
      </c>
      <c r="U22" s="117">
        <v>0.12104768400096737</v>
      </c>
      <c r="V22" s="117">
        <v>0.12200766832614515</v>
      </c>
      <c r="W22" s="117">
        <v>0.11991163735547759</v>
      </c>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ht="15" customHeight="1">
      <c r="A23" s="112"/>
      <c r="B23" s="111"/>
      <c r="C23" s="116"/>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row>
    <row r="24" spans="1:1024" ht="12.75" customHeight="1" thickBot="1">
      <c r="A24" s="118"/>
      <c r="B24" s="118"/>
      <c r="C24" s="119"/>
      <c r="D24" s="119"/>
      <c r="E24" s="119"/>
      <c r="F24" s="119"/>
      <c r="G24" s="120"/>
      <c r="H24" s="121"/>
      <c r="I24" s="119"/>
      <c r="J24" s="119"/>
      <c r="K24" s="119"/>
      <c r="L24" s="119"/>
      <c r="M24" s="119"/>
      <c r="N24" s="119"/>
      <c r="O24" s="121"/>
      <c r="P24" s="120"/>
      <c r="Q24" s="120"/>
      <c r="R24" s="120"/>
      <c r="S24" s="120"/>
      <c r="T24" s="120"/>
      <c r="U24" s="120"/>
      <c r="V24" s="120"/>
      <c r="W24" s="120"/>
      <c r="X24" s="120"/>
      <c r="Y24" s="120"/>
      <c r="Z24" s="120"/>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row>
    <row r="25" spans="1:1024" s="112" customFormat="1" ht="15" customHeight="1">
      <c r="A25" s="215" t="s">
        <v>154</v>
      </c>
      <c r="B25" s="216"/>
      <c r="C25" s="216"/>
      <c r="D25" s="216"/>
      <c r="E25" s="216"/>
      <c r="F25" s="165"/>
      <c r="G25" s="165"/>
      <c r="H25" s="141"/>
      <c r="I25" s="141"/>
      <c r="J25" s="141"/>
      <c r="K25" s="141"/>
      <c r="L25" s="141"/>
      <c r="M25" s="141"/>
      <c r="N25" s="141"/>
      <c r="O25" s="141"/>
      <c r="P25" s="141"/>
      <c r="Q25" s="141"/>
      <c r="R25" s="141"/>
      <c r="S25" s="141"/>
      <c r="T25" s="141"/>
      <c r="U25" s="141"/>
      <c r="V25" s="141"/>
      <c r="W25" s="141"/>
      <c r="X25" s="141"/>
      <c r="Y25" s="141"/>
      <c r="Z25" s="141"/>
      <c r="AC25" s="141"/>
    </row>
    <row r="26" spans="1:1024" ht="30" customHeight="1">
      <c r="A26" s="217" t="s">
        <v>155</v>
      </c>
      <c r="B26" s="216"/>
      <c r="C26" s="216"/>
      <c r="D26" s="216"/>
      <c r="E26" s="216"/>
      <c r="F26" s="165"/>
      <c r="G26" s="165"/>
      <c r="H26" s="141"/>
      <c r="I26" s="141"/>
      <c r="J26" s="141"/>
      <c r="K26" s="141"/>
      <c r="L26" s="141"/>
      <c r="M26" s="141"/>
      <c r="N26" s="141"/>
      <c r="O26" s="141"/>
      <c r="P26" s="141"/>
      <c r="Q26" s="141"/>
      <c r="R26" s="141"/>
      <c r="S26" s="141"/>
      <c r="T26" s="141"/>
      <c r="U26" s="141"/>
      <c r="V26" s="141"/>
      <c r="W26" s="141"/>
      <c r="X26" s="141"/>
      <c r="Y26" s="141"/>
      <c r="Z26" s="141"/>
      <c r="AA26" s="141"/>
      <c r="AB26" s="141"/>
      <c r="AC26" s="141"/>
    </row>
    <row r="27" spans="1:1024" ht="30" customHeight="1" thickBot="1">
      <c r="A27" s="211"/>
      <c r="B27" s="211"/>
      <c r="C27" s="211"/>
      <c r="D27" s="211"/>
      <c r="E27" s="211"/>
      <c r="F27" s="211"/>
      <c r="G27" s="212"/>
      <c r="H27" s="202"/>
      <c r="I27" s="211"/>
      <c r="J27" s="211"/>
      <c r="K27" s="211"/>
      <c r="L27" s="211"/>
      <c r="M27" s="211"/>
      <c r="N27" s="211"/>
      <c r="O27" s="202"/>
      <c r="P27" s="212"/>
      <c r="Q27" s="212"/>
      <c r="R27" s="212"/>
      <c r="S27" s="212"/>
      <c r="T27" s="213"/>
      <c r="U27" s="212"/>
      <c r="V27" s="213"/>
      <c r="W27" s="214"/>
      <c r="X27" s="214"/>
      <c r="Y27" s="214"/>
      <c r="Z27" s="214" t="s">
        <v>153</v>
      </c>
      <c r="AA27" s="141"/>
      <c r="AB27" s="141"/>
      <c r="AC27" s="141"/>
    </row>
    <row r="28" spans="1:1024" ht="44.1" customHeight="1">
      <c r="A28" s="190"/>
      <c r="B28" s="190"/>
      <c r="C28" s="190"/>
      <c r="D28" s="188" t="s">
        <v>120</v>
      </c>
      <c r="E28" s="188" t="s">
        <v>121</v>
      </c>
      <c r="F28" s="188" t="s">
        <v>122</v>
      </c>
      <c r="G28" s="188" t="s">
        <v>123</v>
      </c>
      <c r="H28" s="188" t="s">
        <v>124</v>
      </c>
      <c r="I28" s="188" t="s">
        <v>125</v>
      </c>
      <c r="J28" s="188" t="s">
        <v>126</v>
      </c>
      <c r="K28" s="188" t="s">
        <v>127</v>
      </c>
      <c r="L28" s="188" t="s">
        <v>128</v>
      </c>
      <c r="M28" s="188" t="s">
        <v>129</v>
      </c>
      <c r="N28" s="188" t="s">
        <v>130</v>
      </c>
      <c r="O28" s="188" t="s">
        <v>131</v>
      </c>
      <c r="P28" s="188" t="s">
        <v>132</v>
      </c>
      <c r="Q28" s="188" t="s">
        <v>133</v>
      </c>
      <c r="R28" s="188" t="s">
        <v>134</v>
      </c>
      <c r="S28" s="188" t="s">
        <v>135</v>
      </c>
      <c r="T28" s="188" t="s">
        <v>136</v>
      </c>
      <c r="U28" s="188" t="s">
        <v>137</v>
      </c>
      <c r="V28" s="188" t="s">
        <v>138</v>
      </c>
      <c r="W28" s="188" t="s">
        <v>139</v>
      </c>
      <c r="X28" s="188" t="s">
        <v>140</v>
      </c>
      <c r="Y28" s="188" t="s">
        <v>141</v>
      </c>
      <c r="Z28" s="188" t="s">
        <v>142</v>
      </c>
      <c r="AA28" s="141"/>
      <c r="AB28" s="141"/>
      <c r="AC28" s="141"/>
    </row>
    <row r="29" spans="1:1024" ht="41.1" customHeight="1">
      <c r="A29" s="189" t="s">
        <v>143</v>
      </c>
      <c r="B29" s="193"/>
      <c r="C29" s="193"/>
      <c r="D29" s="194">
        <v>13496.473102888775</v>
      </c>
      <c r="E29" s="194">
        <v>21576.770200938652</v>
      </c>
      <c r="F29" s="194">
        <v>33526.095084978821</v>
      </c>
      <c r="G29" s="194">
        <v>48429.909789888661</v>
      </c>
      <c r="H29" s="194">
        <v>60877.895356757072</v>
      </c>
      <c r="I29" s="194">
        <v>70988.509280013939</v>
      </c>
      <c r="J29" s="194">
        <v>84776.62068966472</v>
      </c>
      <c r="K29" s="194">
        <v>97884.324779497823</v>
      </c>
      <c r="L29" s="194">
        <v>113387.59583095867</v>
      </c>
      <c r="M29" s="194">
        <v>134252.82886797108</v>
      </c>
      <c r="N29" s="194">
        <v>148202.90241514044</v>
      </c>
      <c r="O29" s="194">
        <v>171178.038681793</v>
      </c>
      <c r="P29" s="194">
        <v>194891.00692537247</v>
      </c>
      <c r="Q29" s="194">
        <v>219768.69126024886</v>
      </c>
      <c r="R29" s="194">
        <v>246333.70504008388</v>
      </c>
      <c r="S29" s="194">
        <v>277950.45121293498</v>
      </c>
      <c r="T29" s="194">
        <v>333855.06560540525</v>
      </c>
      <c r="U29" s="194">
        <v>390366.20317687705</v>
      </c>
      <c r="V29" s="194">
        <v>455735.50352610834</v>
      </c>
      <c r="W29" s="194">
        <v>548754.7237223289</v>
      </c>
      <c r="X29" s="194">
        <v>668387.47202924802</v>
      </c>
      <c r="Y29" s="194">
        <v>805842.5824380999</v>
      </c>
      <c r="Z29" s="194">
        <v>1291077.3216183747</v>
      </c>
      <c r="AA29" s="141"/>
      <c r="AB29" s="141"/>
      <c r="AC29" s="141"/>
    </row>
    <row r="30" spans="1:1024" ht="30" customHeight="1">
      <c r="A30" s="193" t="s">
        <v>144</v>
      </c>
      <c r="B30" s="193"/>
      <c r="C30" s="193"/>
      <c r="AA30" s="141"/>
      <c r="AB30" s="141"/>
      <c r="AC30" s="141"/>
    </row>
    <row r="31" spans="1:1024" ht="30" customHeight="1">
      <c r="A31" s="193"/>
      <c r="B31" s="195" t="s">
        <v>145</v>
      </c>
      <c r="C31" s="193"/>
      <c r="D31" s="196"/>
      <c r="E31" s="196"/>
      <c r="F31" s="196"/>
      <c r="G31" s="196"/>
      <c r="H31" s="196"/>
      <c r="I31" s="197"/>
      <c r="J31" s="197"/>
      <c r="K31" s="197"/>
      <c r="L31" s="197"/>
      <c r="M31" s="197"/>
      <c r="N31" s="197"/>
      <c r="O31" s="197"/>
      <c r="P31" s="197"/>
      <c r="Q31" s="198"/>
      <c r="R31" s="197"/>
      <c r="S31" s="197"/>
      <c r="T31" s="197"/>
      <c r="U31" s="197"/>
      <c r="V31" s="197"/>
      <c r="W31" s="197"/>
      <c r="X31" s="197"/>
      <c r="Y31" s="197"/>
      <c r="Z31" s="197"/>
      <c r="AA31" s="141"/>
      <c r="AB31" s="141"/>
      <c r="AC31" s="141"/>
    </row>
    <row r="32" spans="1:1024" ht="27" customHeight="1">
      <c r="A32" s="193"/>
      <c r="B32" s="193" t="s">
        <v>146</v>
      </c>
      <c r="C32" s="193"/>
      <c r="D32" s="197">
        <v>374.52535480743632</v>
      </c>
      <c r="E32" s="197">
        <v>609.08343333194091</v>
      </c>
      <c r="F32" s="197">
        <v>743.8139388653243</v>
      </c>
      <c r="G32" s="197">
        <v>966.14983575048836</v>
      </c>
      <c r="H32" s="197">
        <v>1213.1117108598426</v>
      </c>
      <c r="I32" s="197">
        <v>1791.5535858923888</v>
      </c>
      <c r="J32" s="197">
        <v>1794.8164077615397</v>
      </c>
      <c r="K32" s="197">
        <v>1768.8482555115218</v>
      </c>
      <c r="L32" s="197">
        <v>1921.5796989431606</v>
      </c>
      <c r="M32" s="197">
        <v>2032.0182221305472</v>
      </c>
      <c r="N32" s="197">
        <v>2204.6525916100945</v>
      </c>
      <c r="O32" s="197">
        <v>2586.1135823816967</v>
      </c>
      <c r="P32" s="197">
        <v>2975.8172438446786</v>
      </c>
      <c r="Q32" s="199">
        <v>3982.2895596000844</v>
      </c>
      <c r="R32" s="199">
        <v>4331.7420833994011</v>
      </c>
      <c r="S32" s="199">
        <v>5162.5998576033162</v>
      </c>
      <c r="T32" s="199">
        <v>5744.3620727609195</v>
      </c>
      <c r="U32" s="199">
        <v>7945.7872605787561</v>
      </c>
      <c r="V32" s="199">
        <v>7562.0331597532331</v>
      </c>
      <c r="W32" s="199">
        <v>9790.2474545331879</v>
      </c>
      <c r="X32" s="199">
        <v>10306.237275328931</v>
      </c>
      <c r="Y32" s="199">
        <v>13249.030345734202</v>
      </c>
      <c r="Z32" s="199">
        <v>23153.264788475586</v>
      </c>
      <c r="AA32" s="141"/>
      <c r="AB32" s="141"/>
      <c r="AC32" s="141"/>
    </row>
    <row r="33" spans="1:29" ht="27" customHeight="1">
      <c r="A33" s="193"/>
      <c r="B33" s="195" t="s">
        <v>89</v>
      </c>
      <c r="C33" s="193"/>
      <c r="D33" s="200"/>
      <c r="E33" s="200"/>
      <c r="F33" s="200"/>
      <c r="G33" s="200"/>
      <c r="H33" s="200"/>
      <c r="I33" s="197"/>
      <c r="J33" s="197"/>
      <c r="K33" s="197"/>
      <c r="L33" s="197"/>
      <c r="M33" s="197"/>
      <c r="N33" s="197"/>
      <c r="O33" s="197"/>
      <c r="P33" s="197"/>
      <c r="Q33" s="197"/>
      <c r="R33" s="197"/>
      <c r="S33" s="197"/>
      <c r="T33" s="197"/>
      <c r="U33" s="197"/>
      <c r="V33" s="197"/>
      <c r="W33" s="197"/>
      <c r="X33" s="197"/>
      <c r="Y33" s="197"/>
      <c r="Z33" s="197"/>
      <c r="AA33" s="141"/>
      <c r="AB33" s="141"/>
      <c r="AC33" s="141"/>
    </row>
    <row r="34" spans="1:29" ht="27" customHeight="1">
      <c r="A34" s="193"/>
      <c r="B34" s="193" t="s">
        <v>90</v>
      </c>
      <c r="C34" s="193"/>
      <c r="D34" s="194">
        <v>13121.94774808134</v>
      </c>
      <c r="E34" s="194">
        <v>20967.686767606716</v>
      </c>
      <c r="F34" s="194">
        <v>32782.281146113499</v>
      </c>
      <c r="G34" s="194">
        <v>47463.759954138171</v>
      </c>
      <c r="H34" s="194">
        <v>59664.783645897231</v>
      </c>
      <c r="I34" s="194">
        <v>69196.955694121571</v>
      </c>
      <c r="J34" s="194">
        <v>82981.804281903183</v>
      </c>
      <c r="K34" s="194">
        <v>96115.47652398629</v>
      </c>
      <c r="L34" s="194">
        <v>111466.01613201553</v>
      </c>
      <c r="M34" s="194">
        <v>132220.81064584057</v>
      </c>
      <c r="N34" s="194">
        <v>145998.24982353038</v>
      </c>
      <c r="O34" s="194">
        <v>168591.92509941125</v>
      </c>
      <c r="P34" s="194">
        <v>191915.18968152779</v>
      </c>
      <c r="Q34" s="194">
        <v>215786.4017006488</v>
      </c>
      <c r="R34" s="194">
        <v>242001.9629566845</v>
      </c>
      <c r="S34" s="194">
        <v>272787.85135533166</v>
      </c>
      <c r="T34" s="194">
        <v>328110.70353264431</v>
      </c>
      <c r="U34" s="194">
        <v>382420.41591629834</v>
      </c>
      <c r="V34" s="194">
        <v>448173.47036635503</v>
      </c>
      <c r="W34" s="194">
        <v>538964.47626779554</v>
      </c>
      <c r="X34" s="194">
        <v>658081.23475391907</v>
      </c>
      <c r="Y34" s="194">
        <v>792593.5520923658</v>
      </c>
      <c r="Z34" s="194">
        <v>1267924.0568298998</v>
      </c>
      <c r="AA34" s="141"/>
      <c r="AB34" s="141"/>
      <c r="AC34" s="141"/>
    </row>
    <row r="35" spans="1:29" ht="27" customHeight="1">
      <c r="A35" s="193"/>
      <c r="B35" s="193"/>
      <c r="C35" s="195" t="s">
        <v>91</v>
      </c>
      <c r="D35" s="194"/>
      <c r="E35" s="194"/>
      <c r="F35" s="194"/>
      <c r="G35" s="194"/>
      <c r="H35" s="194"/>
      <c r="I35" s="197"/>
      <c r="J35" s="197"/>
      <c r="K35" s="197"/>
      <c r="L35" s="197"/>
      <c r="M35" s="197"/>
      <c r="N35" s="197"/>
      <c r="O35" s="197"/>
      <c r="P35" s="197"/>
      <c r="Q35" s="197"/>
      <c r="R35" s="197"/>
      <c r="S35" s="197"/>
      <c r="T35" s="197"/>
      <c r="U35" s="197"/>
      <c r="V35" s="197"/>
      <c r="W35" s="197"/>
      <c r="X35" s="197"/>
      <c r="Y35" s="197"/>
      <c r="Z35" s="197"/>
      <c r="AA35" s="141"/>
      <c r="AB35" s="141"/>
      <c r="AC35" s="141"/>
    </row>
    <row r="36" spans="1:29" ht="27" customHeight="1">
      <c r="A36" s="193"/>
      <c r="B36" s="193"/>
      <c r="C36" s="193" t="s">
        <v>92</v>
      </c>
      <c r="D36" s="197">
        <v>5119.5440756807684</v>
      </c>
      <c r="E36" s="197">
        <v>8908.9300928835728</v>
      </c>
      <c r="F36" s="197">
        <v>13993.971599658005</v>
      </c>
      <c r="G36" s="197">
        <v>18660.397517308393</v>
      </c>
      <c r="H36" s="197">
        <v>22248.459440992956</v>
      </c>
      <c r="I36" s="197">
        <v>24411.924540831125</v>
      </c>
      <c r="J36" s="197">
        <v>30079.748768494377</v>
      </c>
      <c r="K36" s="197">
        <v>32619.573052732139</v>
      </c>
      <c r="L36" s="197">
        <v>39571.046578772883</v>
      </c>
      <c r="M36" s="197">
        <v>47384.430219806629</v>
      </c>
      <c r="N36" s="197">
        <v>49428.53061723119</v>
      </c>
      <c r="O36" s="197">
        <v>56045.830301776907</v>
      </c>
      <c r="P36" s="197">
        <v>60518.465085024749</v>
      </c>
      <c r="Q36" s="197">
        <v>65838.849230651758</v>
      </c>
      <c r="R36" s="197">
        <v>73321.751837579533</v>
      </c>
      <c r="S36" s="197">
        <v>80462.895191237316</v>
      </c>
      <c r="T36" s="197">
        <v>91329.768298619048</v>
      </c>
      <c r="U36" s="197">
        <v>106258.91933177689</v>
      </c>
      <c r="V36" s="197">
        <v>124953.33949312333</v>
      </c>
      <c r="W36" s="197">
        <v>149311.6047705395</v>
      </c>
      <c r="X36" s="197">
        <v>175781.17910298455</v>
      </c>
      <c r="Y36" s="197">
        <v>248110.55182867486</v>
      </c>
      <c r="Z36" s="197">
        <v>396993.14782579173</v>
      </c>
      <c r="AA36" s="141"/>
      <c r="AB36" s="141"/>
      <c r="AC36" s="141"/>
    </row>
    <row r="37" spans="1:29" ht="27" customHeight="1">
      <c r="A37" s="193"/>
      <c r="B37" s="193"/>
      <c r="C37" s="195" t="s">
        <v>147</v>
      </c>
      <c r="D37" s="201"/>
      <c r="E37" s="201"/>
      <c r="F37" s="201"/>
      <c r="G37" s="201"/>
      <c r="H37" s="201"/>
      <c r="I37" s="197"/>
      <c r="J37" s="197"/>
      <c r="K37" s="197"/>
      <c r="L37" s="197"/>
      <c r="M37" s="197"/>
      <c r="N37" s="197"/>
      <c r="O37" s="197"/>
      <c r="P37" s="197"/>
      <c r="Q37" s="197"/>
      <c r="R37" s="197"/>
      <c r="S37" s="197"/>
      <c r="T37" s="197"/>
      <c r="U37" s="197"/>
      <c r="V37" s="197"/>
      <c r="W37" s="197"/>
      <c r="X37" s="197"/>
      <c r="Y37" s="197"/>
      <c r="Z37" s="197"/>
      <c r="AA37" s="141"/>
      <c r="AB37" s="141"/>
      <c r="AC37" s="141"/>
    </row>
    <row r="38" spans="1:29" ht="27" customHeight="1">
      <c r="A38" s="193"/>
      <c r="B38" s="193"/>
      <c r="C38" s="193" t="s">
        <v>93</v>
      </c>
      <c r="D38" s="197">
        <v>359.70763266482959</v>
      </c>
      <c r="E38" s="197">
        <v>521.9192167042612</v>
      </c>
      <c r="F38" s="197">
        <v>782.25429445298835</v>
      </c>
      <c r="G38" s="197">
        <v>1010.674735286951</v>
      </c>
      <c r="H38" s="197">
        <v>1224.6904400073304</v>
      </c>
      <c r="I38" s="197">
        <v>1441.8757193638514</v>
      </c>
      <c r="J38" s="197">
        <v>1733.1411468949777</v>
      </c>
      <c r="K38" s="197">
        <v>2280.4968274519811</v>
      </c>
      <c r="L38" s="197">
        <v>2506.4262018541936</v>
      </c>
      <c r="M38" s="197">
        <v>3538.3521988223556</v>
      </c>
      <c r="N38" s="197">
        <v>4279.5106493000003</v>
      </c>
      <c r="O38" s="197">
        <v>5653.6742410117185</v>
      </c>
      <c r="P38" s="197">
        <v>7034.5228548929608</v>
      </c>
      <c r="Q38" s="197">
        <v>8087.5845160233657</v>
      </c>
      <c r="R38" s="197">
        <v>9251.1437400998293</v>
      </c>
      <c r="S38" s="197">
        <v>10123.790117862813</v>
      </c>
      <c r="T38" s="197">
        <v>11982.35526824869</v>
      </c>
      <c r="U38" s="197">
        <v>14110.039767262126</v>
      </c>
      <c r="V38" s="197">
        <v>15658.751000420083</v>
      </c>
      <c r="W38" s="197">
        <v>19048.867553513825</v>
      </c>
      <c r="X38" s="197">
        <v>21792.03899566285</v>
      </c>
      <c r="Y38" s="197">
        <v>25292.426113195677</v>
      </c>
      <c r="Z38" s="197">
        <v>42327.590511845381</v>
      </c>
      <c r="AA38" s="141"/>
      <c r="AB38" s="141"/>
      <c r="AC38" s="141"/>
    </row>
    <row r="39" spans="1:29">
      <c r="A39" s="193"/>
      <c r="B39" s="193"/>
      <c r="C39" s="195" t="s">
        <v>94</v>
      </c>
      <c r="D39" s="201"/>
      <c r="E39" s="201"/>
      <c r="F39" s="201"/>
      <c r="G39" s="201"/>
      <c r="H39" s="201"/>
      <c r="I39" s="197"/>
      <c r="J39" s="197"/>
      <c r="K39" s="197"/>
      <c r="L39" s="197"/>
      <c r="M39" s="197"/>
      <c r="N39" s="197"/>
      <c r="O39" s="197"/>
      <c r="P39" s="197"/>
      <c r="Q39" s="197"/>
      <c r="R39" s="197"/>
      <c r="S39" s="197"/>
      <c r="T39" s="197"/>
      <c r="U39" s="197"/>
      <c r="V39" s="197"/>
      <c r="W39" s="197"/>
      <c r="X39" s="197"/>
      <c r="Y39" s="197"/>
      <c r="Z39" s="197"/>
      <c r="AA39" s="141"/>
      <c r="AB39" s="141"/>
      <c r="AC39" s="141"/>
    </row>
    <row r="40" spans="1:29">
      <c r="A40" s="193"/>
      <c r="B40" s="193"/>
      <c r="C40" s="193" t="s">
        <v>95</v>
      </c>
      <c r="D40" s="197">
        <v>5307.1533517939924</v>
      </c>
      <c r="E40" s="197">
        <v>8420.8994549062245</v>
      </c>
      <c r="F40" s="197">
        <v>13240.588828795415</v>
      </c>
      <c r="G40" s="197">
        <v>20531.346612071593</v>
      </c>
      <c r="H40" s="197">
        <v>26780.566937502856</v>
      </c>
      <c r="I40" s="197">
        <v>32228.380838272999</v>
      </c>
      <c r="J40" s="197">
        <v>38222.391431250704</v>
      </c>
      <c r="K40" s="197">
        <v>45497.904387237781</v>
      </c>
      <c r="L40" s="197">
        <v>52891.065588956262</v>
      </c>
      <c r="M40" s="197">
        <v>63235.69805924</v>
      </c>
      <c r="N40" s="197">
        <v>71725.376649284168</v>
      </c>
      <c r="O40" s="197">
        <v>80243.304319560513</v>
      </c>
      <c r="P40" s="197">
        <v>92137.293723615861</v>
      </c>
      <c r="Q40" s="197">
        <v>104553.52484307006</v>
      </c>
      <c r="R40" s="197">
        <v>117390.37275603873</v>
      </c>
      <c r="S40" s="197">
        <v>133515.02597933525</v>
      </c>
      <c r="T40" s="197">
        <v>162139.01596125349</v>
      </c>
      <c r="U40" s="197">
        <v>185310.59763271696</v>
      </c>
      <c r="V40" s="197">
        <v>220294.30085046313</v>
      </c>
      <c r="W40" s="197">
        <v>263457.55379349686</v>
      </c>
      <c r="X40" s="197">
        <v>301706.01724286377</v>
      </c>
      <c r="Y40" s="197">
        <v>355067.67462575773</v>
      </c>
      <c r="Z40" s="197">
        <v>567449.53775737248</v>
      </c>
      <c r="AA40" s="141"/>
      <c r="AB40" s="141"/>
      <c r="AC40" s="141"/>
    </row>
    <row r="41" spans="1:29">
      <c r="A41" s="193"/>
      <c r="B41" s="193"/>
      <c r="C41" s="195" t="s">
        <v>96</v>
      </c>
      <c r="D41" s="201"/>
      <c r="E41" s="201"/>
      <c r="F41" s="201"/>
      <c r="G41" s="201"/>
      <c r="H41" s="201"/>
      <c r="I41" s="197"/>
      <c r="J41" s="197"/>
      <c r="K41" s="197"/>
      <c r="L41" s="197"/>
      <c r="M41" s="197"/>
      <c r="N41" s="197"/>
      <c r="O41" s="197"/>
      <c r="P41" s="197"/>
      <c r="Q41" s="197"/>
      <c r="R41" s="197"/>
      <c r="S41" s="197"/>
      <c r="T41" s="197"/>
      <c r="U41" s="197"/>
      <c r="V41" s="197"/>
      <c r="W41" s="197"/>
      <c r="X41" s="197"/>
      <c r="Y41" s="197"/>
      <c r="Z41" s="197"/>
      <c r="AA41" s="141"/>
      <c r="AB41" s="141"/>
      <c r="AC41" s="141"/>
    </row>
    <row r="42" spans="1:29">
      <c r="A42" s="193"/>
      <c r="B42" s="193"/>
      <c r="C42" s="193" t="s">
        <v>97</v>
      </c>
      <c r="D42" s="197">
        <v>1392.3409409986759</v>
      </c>
      <c r="E42" s="197">
        <v>2269.5676981545998</v>
      </c>
      <c r="F42" s="197">
        <v>3459.7234236300842</v>
      </c>
      <c r="G42" s="197">
        <v>5481.6336145583373</v>
      </c>
      <c r="H42" s="197">
        <v>7095.8737209162973</v>
      </c>
      <c r="I42" s="197">
        <v>8205.2986664123928</v>
      </c>
      <c r="J42" s="197">
        <v>9721.383598247261</v>
      </c>
      <c r="K42" s="197">
        <v>11469.769831522675</v>
      </c>
      <c r="L42" s="197">
        <v>11734.513011398305</v>
      </c>
      <c r="M42" s="197">
        <v>11649.003003029999</v>
      </c>
      <c r="N42" s="197">
        <v>14147.998357240025</v>
      </c>
      <c r="O42" s="197">
        <v>19200.082709084392</v>
      </c>
      <c r="P42" s="197">
        <v>22423.705341009008</v>
      </c>
      <c r="Q42" s="197">
        <v>25568.439054880488</v>
      </c>
      <c r="R42" s="197">
        <v>28931.235583012392</v>
      </c>
      <c r="S42" s="197">
        <v>32719.097031653611</v>
      </c>
      <c r="T42" s="197">
        <v>39614.753520003178</v>
      </c>
      <c r="U42" s="197">
        <v>45412.990476200604</v>
      </c>
      <c r="V42" s="197">
        <v>53015.232169208553</v>
      </c>
      <c r="W42" s="197">
        <v>64399.918216342325</v>
      </c>
      <c r="X42" s="197">
        <v>74296.431631789979</v>
      </c>
      <c r="Y42" s="197">
        <v>90478.059880077402</v>
      </c>
      <c r="Z42" s="197">
        <v>150213.57929986092</v>
      </c>
      <c r="AA42" s="141"/>
      <c r="AB42" s="141"/>
      <c r="AC42" s="141"/>
    </row>
    <row r="43" spans="1:29">
      <c r="A43" s="193"/>
      <c r="B43" s="193"/>
      <c r="C43" s="195" t="s">
        <v>98</v>
      </c>
      <c r="D43" s="201"/>
      <c r="E43" s="201"/>
      <c r="F43" s="201"/>
      <c r="G43" s="201"/>
      <c r="H43" s="201"/>
      <c r="I43" s="197"/>
      <c r="J43" s="197"/>
      <c r="K43" s="197"/>
      <c r="L43" s="197"/>
      <c r="M43" s="197"/>
      <c r="N43" s="197"/>
      <c r="O43" s="197"/>
      <c r="P43" s="197"/>
      <c r="Q43" s="197"/>
      <c r="R43" s="197"/>
      <c r="S43" s="197"/>
      <c r="T43" s="197"/>
      <c r="U43" s="197"/>
      <c r="V43" s="197"/>
      <c r="W43" s="197"/>
      <c r="X43" s="197"/>
      <c r="Y43" s="197"/>
      <c r="Z43" s="197"/>
      <c r="AA43" s="141"/>
      <c r="AB43" s="141"/>
      <c r="AC43" s="141"/>
    </row>
    <row r="44" spans="1:29">
      <c r="A44" s="193"/>
      <c r="B44" s="193"/>
      <c r="C44" s="193" t="s">
        <v>99</v>
      </c>
      <c r="D44" s="197">
        <v>351.61030153290204</v>
      </c>
      <c r="E44" s="197">
        <v>537.14925453755347</v>
      </c>
      <c r="F44" s="197">
        <v>842.42634088552552</v>
      </c>
      <c r="G44" s="197">
        <v>1056.200626629113</v>
      </c>
      <c r="H44" s="197">
        <v>1343.0707300294314</v>
      </c>
      <c r="I44" s="197">
        <v>1790.3406599666582</v>
      </c>
      <c r="J44" s="197">
        <v>1955.7486937881454</v>
      </c>
      <c r="K44" s="197">
        <v>2769.0772500542794</v>
      </c>
      <c r="L44" s="197">
        <v>2945.8258890895004</v>
      </c>
      <c r="M44" s="197">
        <v>3418.3835035960001</v>
      </c>
      <c r="N44" s="197">
        <v>3680.8009767479994</v>
      </c>
      <c r="O44" s="197">
        <v>4603.3232590421394</v>
      </c>
      <c r="P44" s="197">
        <v>5596.8432910029705</v>
      </c>
      <c r="Q44" s="197">
        <v>6898.7946378252464</v>
      </c>
      <c r="R44" s="197">
        <v>7579.5413778784168</v>
      </c>
      <c r="S44" s="197">
        <v>8901.3591545596064</v>
      </c>
      <c r="T44" s="197">
        <v>12319.433807924399</v>
      </c>
      <c r="U44" s="197">
        <v>18903.387735213146</v>
      </c>
      <c r="V44" s="197">
        <v>20996.040369088485</v>
      </c>
      <c r="W44" s="197">
        <v>27310.660045630102</v>
      </c>
      <c r="X44" s="197">
        <v>36788.539269376226</v>
      </c>
      <c r="Y44" s="197">
        <v>40417.295207246614</v>
      </c>
      <c r="Z44" s="197">
        <v>83871.550034550455</v>
      </c>
      <c r="AA44" s="141"/>
      <c r="AB44" s="141"/>
      <c r="AC44" s="141"/>
    </row>
    <row r="45" spans="1:29">
      <c r="A45" s="193"/>
      <c r="B45" s="193"/>
      <c r="C45" s="195" t="s">
        <v>148</v>
      </c>
      <c r="D45" s="201"/>
      <c r="E45" s="201"/>
      <c r="F45" s="201"/>
      <c r="G45" s="201"/>
      <c r="H45" s="201"/>
      <c r="I45" s="197"/>
      <c r="J45" s="197"/>
      <c r="K45" s="197"/>
      <c r="L45" s="197"/>
      <c r="M45" s="197"/>
      <c r="N45" s="197"/>
      <c r="O45" s="197"/>
      <c r="P45" s="197"/>
      <c r="Q45" s="197"/>
      <c r="R45" s="197"/>
      <c r="S45" s="197"/>
      <c r="T45" s="197"/>
      <c r="U45" s="197"/>
      <c r="V45" s="197"/>
      <c r="W45" s="197"/>
      <c r="X45" s="197"/>
      <c r="Y45" s="197"/>
      <c r="Z45" s="197"/>
      <c r="AA45" s="141"/>
      <c r="AB45" s="141"/>
      <c r="AC45" s="141"/>
    </row>
    <row r="46" spans="1:29">
      <c r="A46" s="193"/>
      <c r="B46" s="193"/>
      <c r="C46" s="193" t="s">
        <v>101</v>
      </c>
      <c r="D46" s="197">
        <v>6.920742506467608</v>
      </c>
      <c r="E46" s="197">
        <v>14.077320343684406</v>
      </c>
      <c r="F46" s="197">
        <v>73.306369537179791</v>
      </c>
      <c r="G46" s="197">
        <v>157.34461373540236</v>
      </c>
      <c r="H46" s="197">
        <v>244.98508510375689</v>
      </c>
      <c r="I46" s="197">
        <v>324.57695564521333</v>
      </c>
      <c r="J46" s="197">
        <v>438.17482920578618</v>
      </c>
      <c r="K46" s="197">
        <v>496.76266451318128</v>
      </c>
      <c r="L46" s="197">
        <v>596.93443814</v>
      </c>
      <c r="M46" s="197">
        <v>1586.6962710600001</v>
      </c>
      <c r="N46" s="197">
        <v>1377.2862428499998</v>
      </c>
      <c r="O46" s="197">
        <v>1249.3615541229999</v>
      </c>
      <c r="P46" s="197">
        <v>1659.219718846</v>
      </c>
      <c r="Q46" s="197">
        <v>1912.1881167179999</v>
      </c>
      <c r="R46" s="197">
        <v>2256.8408641888004</v>
      </c>
      <c r="S46" s="197">
        <v>3138.6425858178</v>
      </c>
      <c r="T46" s="197">
        <v>5507.3319673270998</v>
      </c>
      <c r="U46" s="197">
        <v>5919.7867141480001</v>
      </c>
      <c r="V46" s="197">
        <v>6672.1119999999992</v>
      </c>
      <c r="W46" s="197">
        <v>11172.048646305162</v>
      </c>
      <c r="X46" s="197">
        <v>42142.254000000001</v>
      </c>
      <c r="Y46" s="197">
        <v>26912.212</v>
      </c>
      <c r="Z46" s="197">
        <v>14428.691999999999</v>
      </c>
    </row>
    <row r="47" spans="1:29">
      <c r="A47" s="193"/>
      <c r="B47" s="193"/>
      <c r="C47" s="195" t="s">
        <v>102</v>
      </c>
      <c r="D47" s="201"/>
      <c r="E47" s="201"/>
      <c r="F47" s="201"/>
      <c r="G47" s="201"/>
      <c r="H47" s="201"/>
      <c r="I47" s="197"/>
      <c r="J47" s="197"/>
      <c r="K47" s="197"/>
      <c r="L47" s="197"/>
      <c r="M47" s="197"/>
      <c r="N47" s="197"/>
      <c r="O47" s="197"/>
      <c r="P47" s="197"/>
      <c r="Q47" s="197"/>
      <c r="R47" s="197"/>
      <c r="S47" s="197"/>
      <c r="T47" s="197"/>
      <c r="U47" s="197"/>
      <c r="V47" s="197"/>
      <c r="W47" s="197"/>
      <c r="X47" s="197"/>
      <c r="Y47" s="197"/>
      <c r="Z47" s="197"/>
    </row>
    <row r="48" spans="1:29" ht="13.5" thickBot="1">
      <c r="A48" s="202"/>
      <c r="B48" s="202"/>
      <c r="C48" s="202" t="s">
        <v>149</v>
      </c>
      <c r="D48" s="203">
        <v>584.67070290370668</v>
      </c>
      <c r="E48" s="203">
        <v>295.14373007682184</v>
      </c>
      <c r="F48" s="203">
        <v>390.01028915431374</v>
      </c>
      <c r="G48" s="203">
        <v>566.16223454838621</v>
      </c>
      <c r="H48" s="203">
        <v>727.13729134460937</v>
      </c>
      <c r="I48" s="203">
        <v>794.55831362930144</v>
      </c>
      <c r="J48" s="203">
        <v>831.21581402191418</v>
      </c>
      <c r="K48" s="203">
        <v>981.89251047425887</v>
      </c>
      <c r="L48" s="203">
        <v>1220.2044238043641</v>
      </c>
      <c r="M48" s="203">
        <v>1408.2473902855745</v>
      </c>
      <c r="N48" s="203">
        <v>1358.7463308770011</v>
      </c>
      <c r="O48" s="203">
        <v>1596.3487148126026</v>
      </c>
      <c r="P48" s="203">
        <v>2545.139667136234</v>
      </c>
      <c r="Q48" s="203">
        <v>2927.0213014798619</v>
      </c>
      <c r="R48" s="203">
        <v>3271.0767978867789</v>
      </c>
      <c r="S48" s="203">
        <v>3927.0412948652415</v>
      </c>
      <c r="T48" s="203">
        <v>5218.0447092684117</v>
      </c>
      <c r="U48" s="203">
        <v>6504.6942589806386</v>
      </c>
      <c r="V48" s="203">
        <v>6583.694484051468</v>
      </c>
      <c r="W48" s="203">
        <v>4263.8232419676751</v>
      </c>
      <c r="X48" s="203">
        <v>5574.7745112418052</v>
      </c>
      <c r="Y48" s="203">
        <v>6315.3324374135682</v>
      </c>
      <c r="Z48" s="203">
        <v>12639.95940047831</v>
      </c>
    </row>
    <row r="49" spans="1:27">
      <c r="A49" s="204" t="s">
        <v>63</v>
      </c>
      <c r="B49"/>
      <c r="C49"/>
      <c r="D49"/>
      <c r="E49"/>
      <c r="F49"/>
      <c r="G49"/>
      <c r="H49"/>
      <c r="I49"/>
      <c r="J49"/>
      <c r="K49"/>
      <c r="L49"/>
      <c r="M49"/>
      <c r="N49"/>
      <c r="O49"/>
      <c r="P49"/>
      <c r="Q49"/>
      <c r="R49"/>
      <c r="S49"/>
      <c r="T49"/>
      <c r="U49"/>
      <c r="V49"/>
      <c r="W49"/>
      <c r="X49"/>
      <c r="Y49"/>
      <c r="Z49"/>
    </row>
    <row r="50" spans="1:27">
      <c r="A50" s="205" t="s">
        <v>64</v>
      </c>
      <c r="B50"/>
      <c r="C50"/>
      <c r="D50" s="206"/>
      <c r="E50"/>
      <c r="F50"/>
      <c r="G50"/>
      <c r="H50"/>
      <c r="I50"/>
      <c r="J50"/>
      <c r="K50"/>
      <c r="L50"/>
      <c r="M50"/>
      <c r="N50"/>
      <c r="O50"/>
      <c r="P50"/>
      <c r="Q50"/>
      <c r="R50"/>
      <c r="S50"/>
      <c r="T50"/>
      <c r="U50"/>
      <c r="V50"/>
      <c r="W50"/>
      <c r="X50"/>
      <c r="Y50"/>
      <c r="Z50"/>
    </row>
    <row r="51" spans="1:27" ht="24" customHeight="1">
      <c r="A51" s="204" t="s">
        <v>65</v>
      </c>
      <c r="B51"/>
      <c r="C51"/>
      <c r="D51" s="206"/>
      <c r="E51"/>
      <c r="F51"/>
      <c r="G51"/>
      <c r="H51"/>
      <c r="I51" s="207"/>
      <c r="J51" s="207"/>
      <c r="K51" s="207"/>
      <c r="L51" s="207"/>
      <c r="M51" s="207"/>
      <c r="N51" s="207"/>
      <c r="O51" s="207"/>
      <c r="P51" s="207"/>
      <c r="Q51" s="207"/>
      <c r="R51" s="207"/>
      <c r="S51" s="207"/>
      <c r="T51" s="207"/>
      <c r="U51" s="207"/>
      <c r="V51"/>
      <c r="W51" s="208"/>
      <c r="X51" s="208"/>
      <c r="Y51" s="208"/>
      <c r="Z51"/>
    </row>
    <row r="52" spans="1:27" ht="24" customHeight="1">
      <c r="A52" s="205" t="s">
        <v>150</v>
      </c>
      <c r="B52"/>
      <c r="C52"/>
      <c r="D52" s="206"/>
      <c r="E52"/>
      <c r="F52"/>
      <c r="G52"/>
      <c r="H52"/>
      <c r="I52"/>
      <c r="J52"/>
      <c r="K52"/>
      <c r="L52"/>
      <c r="M52"/>
      <c r="N52"/>
      <c r="O52"/>
      <c r="P52"/>
      <c r="Q52"/>
      <c r="R52"/>
      <c r="S52"/>
      <c r="T52"/>
      <c r="U52"/>
      <c r="V52"/>
      <c r="W52"/>
      <c r="X52"/>
      <c r="Y52"/>
      <c r="Z52"/>
    </row>
    <row r="53" spans="1:27" ht="24" customHeight="1">
      <c r="A53" s="209" t="s">
        <v>151</v>
      </c>
      <c r="B53" s="204"/>
      <c r="C53" s="204"/>
      <c r="D53" s="204"/>
      <c r="E53" s="204"/>
      <c r="F53" s="204"/>
      <c r="G53"/>
      <c r="H53"/>
      <c r="I53"/>
      <c r="J53"/>
      <c r="K53"/>
      <c r="L53"/>
      <c r="M53"/>
      <c r="N53"/>
      <c r="O53"/>
      <c r="P53"/>
      <c r="Q53"/>
      <c r="R53"/>
      <c r="S53"/>
      <c r="T53"/>
      <c r="U53"/>
      <c r="V53"/>
      <c r="W53"/>
      <c r="X53"/>
      <c r="Y53"/>
      <c r="Z53"/>
    </row>
    <row r="54" spans="1:27" ht="24" customHeight="1">
      <c r="A54" s="210" t="s">
        <v>152</v>
      </c>
      <c r="B54"/>
      <c r="C54"/>
      <c r="D54"/>
      <c r="E54"/>
      <c r="F54"/>
      <c r="G54"/>
      <c r="H54"/>
      <c r="I54"/>
      <c r="J54"/>
      <c r="K54"/>
      <c r="L54"/>
      <c r="M54"/>
      <c r="N54"/>
      <c r="O54"/>
      <c r="P54"/>
      <c r="Q54"/>
      <c r="R54"/>
      <c r="S54"/>
      <c r="T54"/>
      <c r="U54"/>
      <c r="V54"/>
      <c r="W54"/>
      <c r="X54"/>
      <c r="Y54"/>
      <c r="Z54"/>
    </row>
    <row r="55" spans="1:27" ht="24" customHeight="1">
      <c r="A55" s="122"/>
      <c r="B55" s="122"/>
      <c r="C55" s="123"/>
      <c r="D55" s="126"/>
      <c r="E55" s="126"/>
      <c r="F55" s="126"/>
      <c r="G55" s="126"/>
      <c r="H55" s="126"/>
      <c r="I55" s="126"/>
      <c r="J55" s="126"/>
      <c r="K55" s="126"/>
      <c r="L55" s="126"/>
      <c r="M55" s="126"/>
      <c r="N55" s="126"/>
      <c r="O55" s="126"/>
      <c r="P55" s="126"/>
      <c r="Q55" s="126"/>
      <c r="R55" s="126"/>
      <c r="S55" s="126"/>
      <c r="T55" s="126"/>
      <c r="U55" s="126"/>
      <c r="V55" s="126"/>
      <c r="W55" s="126"/>
      <c r="X55" s="166"/>
    </row>
    <row r="56" spans="1:27" ht="24" customHeight="1" thickBot="1">
      <c r="A56" s="211"/>
      <c r="B56" s="211"/>
      <c r="C56" s="211"/>
      <c r="D56" s="211"/>
      <c r="E56" s="211"/>
      <c r="F56" s="211"/>
      <c r="G56" s="212"/>
      <c r="H56" s="202"/>
      <c r="I56" s="211"/>
      <c r="J56" s="211"/>
      <c r="K56" s="211"/>
      <c r="L56" s="211"/>
      <c r="M56" s="211"/>
      <c r="N56" s="211"/>
      <c r="O56" s="202"/>
      <c r="P56" s="212"/>
      <c r="Q56" s="212"/>
      <c r="R56" s="212"/>
      <c r="S56" s="212"/>
      <c r="T56" s="213"/>
      <c r="U56" s="212"/>
      <c r="V56" s="213"/>
      <c r="W56" s="214"/>
      <c r="X56" s="214"/>
      <c r="Y56" s="214"/>
      <c r="Z56" s="127" t="s">
        <v>66</v>
      </c>
      <c r="AA56" s="141"/>
    </row>
    <row r="57" spans="1:27" ht="48" customHeight="1">
      <c r="A57" s="190"/>
      <c r="B57" s="190"/>
      <c r="C57" s="190"/>
      <c r="D57" s="188" t="s">
        <v>120</v>
      </c>
      <c r="E57" s="188" t="s">
        <v>121</v>
      </c>
      <c r="F57" s="188" t="s">
        <v>122</v>
      </c>
      <c r="G57" s="188" t="s">
        <v>123</v>
      </c>
      <c r="H57" s="188" t="s">
        <v>124</v>
      </c>
      <c r="I57" s="188" t="s">
        <v>125</v>
      </c>
      <c r="J57" s="188" t="s">
        <v>126</v>
      </c>
      <c r="K57" s="188" t="s">
        <v>127</v>
      </c>
      <c r="L57" s="188" t="s">
        <v>128</v>
      </c>
      <c r="M57" s="188" t="s">
        <v>129</v>
      </c>
      <c r="N57" s="188" t="s">
        <v>130</v>
      </c>
      <c r="O57" s="188" t="s">
        <v>131</v>
      </c>
      <c r="P57" s="188" t="s">
        <v>132</v>
      </c>
      <c r="Q57" s="188" t="s">
        <v>133</v>
      </c>
      <c r="R57" s="188" t="s">
        <v>134</v>
      </c>
      <c r="S57" s="188" t="s">
        <v>135</v>
      </c>
      <c r="T57" s="188" t="s">
        <v>136</v>
      </c>
      <c r="U57" s="188" t="s">
        <v>137</v>
      </c>
      <c r="V57" s="188" t="s">
        <v>138</v>
      </c>
      <c r="W57" s="188" t="s">
        <v>139</v>
      </c>
      <c r="X57" s="188" t="s">
        <v>140</v>
      </c>
      <c r="Y57" s="188" t="s">
        <v>141</v>
      </c>
      <c r="Z57" s="188" t="s">
        <v>142</v>
      </c>
      <c r="AA57" s="218" t="s">
        <v>156</v>
      </c>
    </row>
    <row r="58" spans="1:27" ht="24" customHeight="1">
      <c r="A58" s="189" t="s">
        <v>143</v>
      </c>
      <c r="B58" s="193"/>
      <c r="C58" s="193"/>
      <c r="D58" s="220">
        <f>D29/D$20</f>
        <v>7.8699293108736565E-2</v>
      </c>
      <c r="E58" s="220">
        <f t="shared" ref="E58:Z58" si="1">E29/E$20</f>
        <v>8.7261297938565102E-2</v>
      </c>
      <c r="F58" s="220">
        <f>F29/F$20</f>
        <v>9.2585478748697617E-2</v>
      </c>
      <c r="G58" s="220">
        <f t="shared" si="1"/>
        <v>0.10256841328215435</v>
      </c>
      <c r="H58" s="220">
        <f t="shared" si="1"/>
        <v>0.1044481479377619</v>
      </c>
      <c r="I58" s="220">
        <f t="shared" si="1"/>
        <v>0.10435253516792614</v>
      </c>
      <c r="J58" s="220">
        <f t="shared" si="1"/>
        <v>0.10653580062243084</v>
      </c>
      <c r="K58" s="220">
        <f t="shared" si="1"/>
        <v>0.1102655575474777</v>
      </c>
      <c r="L58" s="220">
        <f t="shared" si="1"/>
        <v>0.11307590251865927</v>
      </c>
      <c r="M58" s="220">
        <f t="shared" si="1"/>
        <v>0.13340272247289378</v>
      </c>
      <c r="N58" s="220">
        <f t="shared" si="1"/>
        <v>0.12692250647408579</v>
      </c>
      <c r="O58" s="220">
        <f t="shared" si="1"/>
        <v>0.12184118018988498</v>
      </c>
      <c r="P58" s="220">
        <f t="shared" si="1"/>
        <v>0.12323336320594738</v>
      </c>
      <c r="Q58" s="220">
        <f t="shared" si="1"/>
        <v>0.12052506257828058</v>
      </c>
      <c r="R58" s="220">
        <f t="shared" si="1"/>
        <v>0.11987637619992528</v>
      </c>
      <c r="S58" s="220">
        <f t="shared" si="1"/>
        <v>0.11822942839764046</v>
      </c>
      <c r="T58" s="220">
        <f t="shared" si="1"/>
        <v>0.12710735810838053</v>
      </c>
      <c r="U58" s="220">
        <f t="shared" si="1"/>
        <v>0.12457021144025249</v>
      </c>
      <c r="V58" s="220">
        <f t="shared" si="1"/>
        <v>0.1211686900206253</v>
      </c>
      <c r="W58" s="220">
        <f t="shared" si="1"/>
        <v>0.12709098966831162</v>
      </c>
      <c r="X58" s="220">
        <f t="shared" si="1"/>
        <v>0.13239149780996881</v>
      </c>
      <c r="Y58" s="220">
        <f t="shared" si="1"/>
        <v>0.11105662094567835</v>
      </c>
      <c r="Z58" s="220">
        <f t="shared" si="1"/>
        <v>8.6004302453241227E-2</v>
      </c>
      <c r="AA58" s="223">
        <f>Z58-F58</f>
        <v>-6.5811762954563896E-3</v>
      </c>
    </row>
    <row r="59" spans="1:27" ht="24" customHeight="1">
      <c r="A59" s="193" t="s">
        <v>144</v>
      </c>
      <c r="B59" s="193"/>
      <c r="C59" s="193"/>
      <c r="D59" s="220"/>
      <c r="E59" s="220"/>
      <c r="F59" s="220"/>
      <c r="G59" s="220"/>
      <c r="H59" s="220"/>
      <c r="I59" s="220"/>
      <c r="J59" s="220"/>
      <c r="K59" s="220"/>
      <c r="L59" s="220"/>
      <c r="M59" s="220"/>
      <c r="N59" s="220"/>
      <c r="O59" s="220"/>
      <c r="P59" s="220"/>
      <c r="Q59" s="220"/>
      <c r="R59" s="220"/>
      <c r="S59" s="220"/>
      <c r="T59" s="220"/>
      <c r="U59" s="220"/>
      <c r="V59" s="220"/>
      <c r="W59" s="220"/>
      <c r="X59" s="220"/>
      <c r="Y59" s="220"/>
      <c r="Z59" s="220"/>
      <c r="AA59" s="223"/>
    </row>
    <row r="60" spans="1:27" ht="24" customHeight="1">
      <c r="A60" s="193"/>
      <c r="B60" s="195" t="s">
        <v>145</v>
      </c>
      <c r="C60" s="193"/>
      <c r="D60" s="220"/>
      <c r="E60" s="220"/>
      <c r="F60" s="220"/>
      <c r="G60" s="220"/>
      <c r="H60" s="220"/>
      <c r="I60" s="220"/>
      <c r="J60" s="220"/>
      <c r="K60" s="220"/>
      <c r="L60" s="220"/>
      <c r="M60" s="220"/>
      <c r="N60" s="220"/>
      <c r="O60" s="220"/>
      <c r="P60" s="220"/>
      <c r="Q60" s="220"/>
      <c r="R60" s="220"/>
      <c r="S60" s="220"/>
      <c r="T60" s="220"/>
      <c r="U60" s="220"/>
      <c r="V60" s="220"/>
      <c r="W60" s="220"/>
      <c r="X60" s="220"/>
      <c r="Y60" s="220"/>
      <c r="Z60" s="220"/>
      <c r="AA60" s="223"/>
    </row>
    <row r="61" spans="1:27" ht="15">
      <c r="A61" s="193"/>
      <c r="B61" s="193" t="s">
        <v>146</v>
      </c>
      <c r="C61" s="193"/>
      <c r="D61" s="220">
        <f>D32/D$20</f>
        <v>2.1838950405743563E-3</v>
      </c>
      <c r="E61" s="220">
        <f t="shared" ref="E61:Z61" si="2">E32/E$20</f>
        <v>2.4632700098511729E-3</v>
      </c>
      <c r="F61" s="220">
        <f t="shared" si="2"/>
        <v>2.0541124594213702E-3</v>
      </c>
      <c r="G61" s="220">
        <f t="shared" si="2"/>
        <v>2.0461829492490874E-3</v>
      </c>
      <c r="H61" s="220">
        <f t="shared" si="2"/>
        <v>2.0813346239778726E-3</v>
      </c>
      <c r="I61" s="220">
        <f t="shared" si="2"/>
        <v>2.6335692983722701E-3</v>
      </c>
      <c r="J61" s="220">
        <f t="shared" si="2"/>
        <v>2.255482719358522E-3</v>
      </c>
      <c r="K61" s="220">
        <f t="shared" si="2"/>
        <v>1.9925870618225242E-3</v>
      </c>
      <c r="L61" s="220">
        <f t="shared" si="2"/>
        <v>1.9162974320706555E-3</v>
      </c>
      <c r="M61" s="220">
        <f t="shared" si="2"/>
        <v>2.0191512181343364E-3</v>
      </c>
      <c r="N61" s="220">
        <f t="shared" si="2"/>
        <v>1.8880874009330857E-3</v>
      </c>
      <c r="O61" s="220">
        <f t="shared" si="2"/>
        <v>1.8407450710906626E-3</v>
      </c>
      <c r="P61" s="220">
        <f t="shared" si="2"/>
        <v>1.8816669533944003E-3</v>
      </c>
      <c r="Q61" s="220">
        <f t="shared" si="2"/>
        <v>2.1839584866402144E-3</v>
      </c>
      <c r="R61" s="220">
        <f t="shared" si="2"/>
        <v>2.1080084980905781E-3</v>
      </c>
      <c r="S61" s="220">
        <f t="shared" si="2"/>
        <v>2.1959713594513325E-3</v>
      </c>
      <c r="T61" s="220">
        <f t="shared" si="2"/>
        <v>2.1870289305408095E-3</v>
      </c>
      <c r="U61" s="220">
        <f t="shared" si="2"/>
        <v>2.5355893800598117E-3</v>
      </c>
      <c r="V61" s="220">
        <f t="shared" si="2"/>
        <v>2.0105557824009576E-3</v>
      </c>
      <c r="W61" s="220">
        <f t="shared" si="2"/>
        <v>2.2674105284310698E-3</v>
      </c>
      <c r="X61" s="220">
        <f t="shared" si="2"/>
        <v>2.0414179600392358E-3</v>
      </c>
      <c r="Y61" s="220">
        <f t="shared" si="2"/>
        <v>1.8259056707480665E-3</v>
      </c>
      <c r="Z61" s="220">
        <f t="shared" si="2"/>
        <v>1.5423401482662171E-3</v>
      </c>
      <c r="AA61" s="223">
        <f t="shared" ref="AA61:AA77" si="3">Z61-F61</f>
        <v>-5.1177231115515304E-4</v>
      </c>
    </row>
    <row r="62" spans="1:27" ht="15">
      <c r="A62" s="193"/>
      <c r="B62" s="195" t="s">
        <v>89</v>
      </c>
      <c r="C62" s="193"/>
      <c r="D62" s="220"/>
      <c r="E62" s="220"/>
      <c r="F62" s="220"/>
      <c r="G62" s="220"/>
      <c r="H62" s="220"/>
      <c r="I62" s="220"/>
      <c r="J62" s="220"/>
      <c r="K62" s="220"/>
      <c r="L62" s="220"/>
      <c r="M62" s="220"/>
      <c r="N62" s="220"/>
      <c r="O62" s="220"/>
      <c r="P62" s="220"/>
      <c r="Q62" s="220"/>
      <c r="R62" s="220"/>
      <c r="S62" s="220"/>
      <c r="T62" s="220"/>
      <c r="U62" s="220"/>
      <c r="V62" s="220"/>
      <c r="W62" s="220"/>
      <c r="X62" s="220"/>
      <c r="Y62" s="220"/>
      <c r="Z62" s="220"/>
      <c r="AA62" s="223"/>
    </row>
    <row r="63" spans="1:27" ht="15">
      <c r="A63" s="193"/>
      <c r="B63" s="193" t="s">
        <v>90</v>
      </c>
      <c r="C63" s="193"/>
      <c r="D63" s="220">
        <f t="shared" ref="D63:S77" si="4">D34/D$20</f>
        <v>7.651539806816221E-2</v>
      </c>
      <c r="E63" s="220">
        <f t="shared" si="4"/>
        <v>8.4798027928713951E-2</v>
      </c>
      <c r="F63" s="220">
        <f t="shared" si="4"/>
        <v>9.0531366289276258E-2</v>
      </c>
      <c r="G63" s="220">
        <f t="shared" si="4"/>
        <v>0.10052223033290526</v>
      </c>
      <c r="H63" s="220">
        <f t="shared" si="4"/>
        <v>0.10236681331378403</v>
      </c>
      <c r="I63" s="220">
        <f t="shared" si="4"/>
        <v>0.1017189658695539</v>
      </c>
      <c r="J63" s="220">
        <f t="shared" si="4"/>
        <v>0.10428031790307232</v>
      </c>
      <c r="K63" s="220">
        <f t="shared" si="4"/>
        <v>0.10827297048565517</v>
      </c>
      <c r="L63" s="220">
        <f t="shared" si="4"/>
        <v>0.11115960508658865</v>
      </c>
      <c r="M63" s="220">
        <f t="shared" si="4"/>
        <v>0.13138357125475947</v>
      </c>
      <c r="N63" s="220">
        <f t="shared" si="4"/>
        <v>0.12503441907315274</v>
      </c>
      <c r="O63" s="220">
        <f t="shared" si="4"/>
        <v>0.12000043511879428</v>
      </c>
      <c r="P63" s="220">
        <f t="shared" si="4"/>
        <v>0.12135169625255299</v>
      </c>
      <c r="Q63" s="220">
        <f t="shared" si="4"/>
        <v>0.11834110409164038</v>
      </c>
      <c r="R63" s="220">
        <f t="shared" si="4"/>
        <v>0.11776836770183471</v>
      </c>
      <c r="S63" s="220">
        <f t="shared" si="4"/>
        <v>0.11603345703818913</v>
      </c>
      <c r="T63" s="220">
        <f t="shared" ref="T63:Z63" si="5">T34/T$20</f>
        <v>0.1249203291778397</v>
      </c>
      <c r="U63" s="220">
        <f t="shared" si="5"/>
        <v>0.12203462206019269</v>
      </c>
      <c r="V63" s="220">
        <f t="shared" si="5"/>
        <v>0.11915813423822431</v>
      </c>
      <c r="W63" s="220">
        <f t="shared" si="5"/>
        <v>0.1248235791398805</v>
      </c>
      <c r="X63" s="220">
        <f t="shared" si="5"/>
        <v>0.13035007984992958</v>
      </c>
      <c r="Y63" s="220">
        <f t="shared" si="5"/>
        <v>0.10923071527493029</v>
      </c>
      <c r="Z63" s="220">
        <f t="shared" si="5"/>
        <v>8.4461962304975047E-2</v>
      </c>
      <c r="AA63" s="223">
        <f t="shared" si="3"/>
        <v>-6.069403984301211E-3</v>
      </c>
    </row>
    <row r="64" spans="1:27" ht="15">
      <c r="A64" s="193"/>
      <c r="B64" s="193"/>
      <c r="C64" s="195" t="s">
        <v>91</v>
      </c>
      <c r="D64" s="220"/>
      <c r="E64" s="220"/>
      <c r="F64" s="220"/>
      <c r="G64" s="220"/>
      <c r="H64" s="220"/>
      <c r="I64" s="220"/>
      <c r="J64" s="220"/>
      <c r="K64" s="220"/>
      <c r="L64" s="220"/>
      <c r="M64" s="220"/>
      <c r="N64" s="220"/>
      <c r="O64" s="220"/>
      <c r="P64" s="220"/>
      <c r="Q64" s="220"/>
      <c r="R64" s="220"/>
      <c r="S64" s="220"/>
      <c r="T64" s="220"/>
      <c r="U64" s="220"/>
      <c r="V64" s="220"/>
      <c r="W64" s="220"/>
      <c r="X64" s="220"/>
      <c r="Y64" s="220"/>
      <c r="Z64" s="220"/>
      <c r="AA64" s="223"/>
    </row>
    <row r="65" spans="1:27" ht="15">
      <c r="A65" s="193"/>
      <c r="B65" s="193"/>
      <c r="C65" s="193" t="s">
        <v>92</v>
      </c>
      <c r="D65" s="220">
        <f t="shared" si="4"/>
        <v>2.9852576797182607E-2</v>
      </c>
      <c r="E65" s="220">
        <f t="shared" si="4"/>
        <v>3.60297113937443E-2</v>
      </c>
      <c r="F65" s="220">
        <f t="shared" si="4"/>
        <v>3.8645674566809833E-2</v>
      </c>
      <c r="G65" s="220">
        <f t="shared" si="4"/>
        <v>3.952035782986691E-2</v>
      </c>
      <c r="H65" s="220">
        <f t="shared" si="4"/>
        <v>3.8171660985684829E-2</v>
      </c>
      <c r="I65" s="220">
        <f t="shared" si="4"/>
        <v>3.5885331865688937E-2</v>
      </c>
      <c r="J65" s="220">
        <f t="shared" si="4"/>
        <v>3.7800163435434055E-2</v>
      </c>
      <c r="K65" s="220">
        <f t="shared" si="4"/>
        <v>3.6745571037269421E-2</v>
      </c>
      <c r="L65" s="220">
        <f t="shared" si="4"/>
        <v>3.9462268978463944E-2</v>
      </c>
      <c r="M65" s="220">
        <f t="shared" si="4"/>
        <v>4.7084385837154803E-2</v>
      </c>
      <c r="N65" s="220">
        <f t="shared" si="4"/>
        <v>4.2331107522420301E-2</v>
      </c>
      <c r="O65" s="220">
        <f t="shared" si="4"/>
        <v>3.9892325915618962E-2</v>
      </c>
      <c r="P65" s="220">
        <f t="shared" si="4"/>
        <v>3.8266999109636046E-2</v>
      </c>
      <c r="Q65" s="220">
        <f t="shared" si="4"/>
        <v>3.6107196971971893E-2</v>
      </c>
      <c r="R65" s="220">
        <f t="shared" si="4"/>
        <v>3.5681458635508263E-2</v>
      </c>
      <c r="S65" s="220">
        <f t="shared" si="4"/>
        <v>3.4225819976782E-2</v>
      </c>
      <c r="T65" s="220">
        <f t="shared" ref="T65:Z65" si="6">T36/T$20</f>
        <v>3.4771632247176068E-2</v>
      </c>
      <c r="U65" s="220">
        <f t="shared" si="6"/>
        <v>3.3908406877566091E-2</v>
      </c>
      <c r="V65" s="220">
        <f t="shared" si="6"/>
        <v>3.3221972707721786E-2</v>
      </c>
      <c r="W65" s="220">
        <f t="shared" si="6"/>
        <v>3.4580403227387327E-2</v>
      </c>
      <c r="X65" s="220">
        <f t="shared" si="6"/>
        <v>3.4818027808917636E-2</v>
      </c>
      <c r="Y65" s="220">
        <f t="shared" si="6"/>
        <v>3.4193178801365694E-2</v>
      </c>
      <c r="Z65" s="220">
        <f t="shared" si="6"/>
        <v>2.6445448452827792E-2</v>
      </c>
      <c r="AA65" s="223">
        <f t="shared" si="3"/>
        <v>-1.2200226113982041E-2</v>
      </c>
    </row>
    <row r="66" spans="1:27" ht="15">
      <c r="A66" s="193"/>
      <c r="B66" s="193"/>
      <c r="C66" s="195" t="s">
        <v>147</v>
      </c>
      <c r="D66" s="220"/>
      <c r="E66" s="220"/>
      <c r="F66" s="220"/>
      <c r="G66" s="220"/>
      <c r="H66" s="220"/>
      <c r="I66" s="220"/>
      <c r="J66" s="220"/>
      <c r="K66" s="220"/>
      <c r="L66" s="220"/>
      <c r="M66" s="220"/>
      <c r="N66" s="220"/>
      <c r="O66" s="220"/>
      <c r="P66" s="220"/>
      <c r="Q66" s="220"/>
      <c r="R66" s="220"/>
      <c r="S66" s="220"/>
      <c r="T66" s="220"/>
      <c r="U66" s="220"/>
      <c r="V66" s="220"/>
      <c r="W66" s="220"/>
      <c r="X66" s="220"/>
      <c r="Y66" s="220"/>
      <c r="Z66" s="220"/>
      <c r="AA66" s="223"/>
    </row>
    <row r="67" spans="1:27" ht="15">
      <c r="A67" s="193"/>
      <c r="B67" s="193"/>
      <c r="C67" s="193" t="s">
        <v>93</v>
      </c>
      <c r="D67" s="220">
        <f t="shared" si="4"/>
        <v>2.0974914113287852E-3</v>
      </c>
      <c r="E67" s="220">
        <f t="shared" si="4"/>
        <v>2.1107583685862213E-3</v>
      </c>
      <c r="F67" s="220">
        <f t="shared" si="4"/>
        <v>2.1602691327927536E-3</v>
      </c>
      <c r="G67" s="220">
        <f t="shared" si="4"/>
        <v>2.1404810455456819E-3</v>
      </c>
      <c r="H67" s="220">
        <f t="shared" si="4"/>
        <v>2.101200238711117E-3</v>
      </c>
      <c r="I67" s="220">
        <f t="shared" si="4"/>
        <v>2.1195456594135928E-3</v>
      </c>
      <c r="J67" s="220">
        <f t="shared" si="4"/>
        <v>2.1779775859672181E-3</v>
      </c>
      <c r="K67" s="220">
        <f t="shared" si="4"/>
        <v>2.5689532489569351E-3</v>
      </c>
      <c r="L67" s="220">
        <f t="shared" si="4"/>
        <v>2.4995362393396463E-3</v>
      </c>
      <c r="M67" s="220">
        <f t="shared" si="4"/>
        <v>3.5159468919277585E-3</v>
      </c>
      <c r="N67" s="220">
        <f t="shared" si="4"/>
        <v>3.6650174135605079E-3</v>
      </c>
      <c r="O67" s="220">
        <f t="shared" si="4"/>
        <v>4.02417475535247E-3</v>
      </c>
      <c r="P67" s="220">
        <f t="shared" si="4"/>
        <v>4.4480652218576219E-3</v>
      </c>
      <c r="Q67" s="220">
        <f t="shared" si="4"/>
        <v>4.4353753226229475E-3</v>
      </c>
      <c r="R67" s="220">
        <f t="shared" si="4"/>
        <v>4.501996943890944E-3</v>
      </c>
      <c r="S67" s="220">
        <f t="shared" si="4"/>
        <v>4.3062708249955164E-3</v>
      </c>
      <c r="T67" s="220">
        <f t="shared" ref="T67:Z67" si="7">T38/T$20</f>
        <v>4.561996144348655E-3</v>
      </c>
      <c r="U67" s="220">
        <f t="shared" si="7"/>
        <v>4.5026711404157977E-3</v>
      </c>
      <c r="V67" s="220">
        <f t="shared" si="7"/>
        <v>4.1632708696160668E-3</v>
      </c>
      <c r="W67" s="220">
        <f t="shared" si="7"/>
        <v>4.4116967467995091E-3</v>
      </c>
      <c r="X67" s="220">
        <f t="shared" si="7"/>
        <v>4.3164792933802999E-3</v>
      </c>
      <c r="Y67" s="220">
        <f t="shared" si="7"/>
        <v>3.4856576716898817E-3</v>
      </c>
      <c r="Z67" s="220">
        <f t="shared" si="7"/>
        <v>2.8196257772806995E-3</v>
      </c>
      <c r="AA67" s="223">
        <f t="shared" si="3"/>
        <v>6.5935664448794591E-4</v>
      </c>
    </row>
    <row r="68" spans="1:27" ht="15">
      <c r="A68" s="193"/>
      <c r="B68" s="193"/>
      <c r="C68" s="195" t="s">
        <v>94</v>
      </c>
      <c r="D68" s="220"/>
      <c r="E68" s="220"/>
      <c r="F68" s="220"/>
      <c r="G68" s="220"/>
      <c r="H68" s="220"/>
      <c r="I68" s="220"/>
      <c r="J68" s="220"/>
      <c r="K68" s="220"/>
      <c r="L68" s="220"/>
      <c r="M68" s="220"/>
      <c r="N68" s="220"/>
      <c r="O68" s="220"/>
      <c r="P68" s="220"/>
      <c r="Q68" s="220"/>
      <c r="R68" s="220"/>
      <c r="S68" s="220"/>
      <c r="T68" s="220"/>
      <c r="U68" s="220"/>
      <c r="V68" s="220"/>
      <c r="W68" s="220"/>
      <c r="X68" s="220"/>
      <c r="Y68" s="220"/>
      <c r="Z68" s="220"/>
      <c r="AA68" s="223"/>
    </row>
    <row r="69" spans="1:27" ht="15">
      <c r="A69" s="193"/>
      <c r="B69" s="193"/>
      <c r="C69" s="193" t="s">
        <v>95</v>
      </c>
      <c r="D69" s="220">
        <f t="shared" si="4"/>
        <v>3.0946545369430738E-2</v>
      </c>
      <c r="E69" s="220">
        <f t="shared" si="4"/>
        <v>3.4056006038072642E-2</v>
      </c>
      <c r="F69" s="220">
        <f t="shared" si="4"/>
        <v>3.6565136873871494E-2</v>
      </c>
      <c r="G69" s="220">
        <f t="shared" si="4"/>
        <v>4.3482790979424625E-2</v>
      </c>
      <c r="H69" s="220">
        <f t="shared" si="4"/>
        <v>4.5947393564665394E-2</v>
      </c>
      <c r="I69" s="220">
        <f t="shared" si="4"/>
        <v>4.7375459478454618E-2</v>
      </c>
      <c r="J69" s="220">
        <f t="shared" si="4"/>
        <v>4.8032736380687863E-2</v>
      </c>
      <c r="K69" s="220">
        <f t="shared" si="4"/>
        <v>5.1252862047135465E-2</v>
      </c>
      <c r="L69" s="220">
        <f t="shared" si="4"/>
        <v>5.2745672335808506E-2</v>
      </c>
      <c r="M69" s="220">
        <f t="shared" si="4"/>
        <v>6.2835281384443498E-2</v>
      </c>
      <c r="N69" s="220">
        <f t="shared" si="4"/>
        <v>6.1426358281597253E-2</v>
      </c>
      <c r="O69" s="220">
        <f t="shared" si="4"/>
        <v>5.7115614689369917E-2</v>
      </c>
      <c r="P69" s="220">
        <f t="shared" si="4"/>
        <v>5.8260197642691768E-2</v>
      </c>
      <c r="Q69" s="220">
        <f t="shared" si="4"/>
        <v>5.7339014271001958E-2</v>
      </c>
      <c r="R69" s="220">
        <f t="shared" si="4"/>
        <v>5.7127109278295805E-2</v>
      </c>
      <c r="S69" s="220">
        <f t="shared" si="4"/>
        <v>5.6792155346925076E-2</v>
      </c>
      <c r="T69" s="220">
        <f t="shared" ref="T69:Z69" si="8">T40/T$20</f>
        <v>6.1730565410938021E-2</v>
      </c>
      <c r="U69" s="220">
        <f t="shared" si="8"/>
        <v>5.9134679542858726E-2</v>
      </c>
      <c r="V69" s="220">
        <f t="shared" si="8"/>
        <v>5.857075353254973E-2</v>
      </c>
      <c r="W69" s="220">
        <f t="shared" si="8"/>
        <v>6.1016479311712446E-2</v>
      </c>
      <c r="X69" s="220">
        <f t="shared" si="8"/>
        <v>5.9760712449911289E-2</v>
      </c>
      <c r="Y69" s="220">
        <f t="shared" si="8"/>
        <v>4.8933398420907118E-2</v>
      </c>
      <c r="Z69" s="220">
        <f t="shared" si="8"/>
        <v>3.7800293487505417E-2</v>
      </c>
      <c r="AA69" s="223">
        <f t="shared" si="3"/>
        <v>1.2351566136339226E-3</v>
      </c>
    </row>
    <row r="70" spans="1:27" ht="15">
      <c r="A70" s="193"/>
      <c r="B70" s="193"/>
      <c r="C70" s="195" t="s">
        <v>96</v>
      </c>
      <c r="D70" s="220"/>
      <c r="E70" s="220"/>
      <c r="F70" s="220"/>
      <c r="G70" s="220"/>
      <c r="H70" s="220"/>
      <c r="I70" s="220"/>
      <c r="J70" s="220"/>
      <c r="K70" s="220"/>
      <c r="L70" s="220"/>
      <c r="M70" s="220"/>
      <c r="N70" s="220"/>
      <c r="O70" s="220"/>
      <c r="P70" s="220"/>
      <c r="Q70" s="220"/>
      <c r="R70" s="220"/>
      <c r="S70" s="220"/>
      <c r="T70" s="220"/>
      <c r="U70" s="220"/>
      <c r="V70" s="220"/>
      <c r="W70" s="220"/>
      <c r="X70" s="220"/>
      <c r="Y70" s="220"/>
      <c r="Z70" s="220"/>
      <c r="AA70" s="223"/>
    </row>
    <row r="71" spans="1:27" ht="15">
      <c r="A71" s="193"/>
      <c r="B71" s="193"/>
      <c r="C71" s="193" t="s">
        <v>97</v>
      </c>
      <c r="D71" s="220">
        <f t="shared" si="4"/>
        <v>8.1188801687379544E-3</v>
      </c>
      <c r="E71" s="220">
        <f t="shared" si="4"/>
        <v>9.1786407908166154E-3</v>
      </c>
      <c r="F71" s="220">
        <f t="shared" si="4"/>
        <v>9.5543530704353397E-3</v>
      </c>
      <c r="G71" s="220">
        <f t="shared" si="4"/>
        <v>1.1609405519825184E-2</v>
      </c>
      <c r="H71" s="220">
        <f t="shared" si="4"/>
        <v>1.2174383884440237E-2</v>
      </c>
      <c r="I71" s="220">
        <f t="shared" si="4"/>
        <v>1.2061722753927487E-2</v>
      </c>
      <c r="J71" s="220">
        <f t="shared" si="4"/>
        <v>1.2216521210349456E-2</v>
      </c>
      <c r="K71" s="220">
        <f t="shared" si="4"/>
        <v>1.2920562799642326E-2</v>
      </c>
      <c r="L71" s="220">
        <f t="shared" si="4"/>
        <v>1.1702255786064805E-2</v>
      </c>
      <c r="M71" s="220">
        <f t="shared" si="4"/>
        <v>1.1575239999057178E-2</v>
      </c>
      <c r="N71" s="220">
        <f t="shared" si="4"/>
        <v>1.2116492887987483E-2</v>
      </c>
      <c r="O71" s="220">
        <f t="shared" si="4"/>
        <v>1.3666243374636046E-2</v>
      </c>
      <c r="P71" s="220">
        <f t="shared" si="4"/>
        <v>1.4178943750697769E-2</v>
      </c>
      <c r="Q71" s="220">
        <f t="shared" si="4"/>
        <v>1.4022187143432389E-2</v>
      </c>
      <c r="R71" s="220">
        <f t="shared" si="4"/>
        <v>1.4079160138128523E-2</v>
      </c>
      <c r="S71" s="220">
        <f t="shared" si="4"/>
        <v>1.3917445080079508E-2</v>
      </c>
      <c r="T71" s="220">
        <f t="shared" ref="T71:Z71" si="9">T42/T$20</f>
        <v>1.5082373103763825E-2</v>
      </c>
      <c r="U71" s="220">
        <f t="shared" si="9"/>
        <v>1.4491792014052037E-2</v>
      </c>
      <c r="V71" s="220">
        <f t="shared" si="9"/>
        <v>1.409542636766351E-2</v>
      </c>
      <c r="W71" s="220">
        <f t="shared" si="9"/>
        <v>1.491495013501647E-2</v>
      </c>
      <c r="X71" s="220">
        <f t="shared" si="9"/>
        <v>1.4716337868819596E-2</v>
      </c>
      <c r="Y71" s="220">
        <f t="shared" si="9"/>
        <v>1.2469169312945791E-2</v>
      </c>
      <c r="Z71" s="220">
        <f t="shared" si="9"/>
        <v>1.000638295659558E-2</v>
      </c>
      <c r="AA71" s="223">
        <f t="shared" si="3"/>
        <v>4.520298861602403E-4</v>
      </c>
    </row>
    <row r="72" spans="1:27" ht="15">
      <c r="A72" s="193"/>
      <c r="B72" s="193"/>
      <c r="C72" s="195" t="s">
        <v>98</v>
      </c>
      <c r="D72" s="220"/>
      <c r="E72" s="220"/>
      <c r="F72" s="220"/>
      <c r="G72" s="220"/>
      <c r="H72" s="220"/>
      <c r="I72" s="220"/>
      <c r="J72" s="220"/>
      <c r="K72" s="220"/>
      <c r="L72" s="220"/>
      <c r="M72" s="220"/>
      <c r="N72" s="220"/>
      <c r="O72" s="220"/>
      <c r="P72" s="220"/>
      <c r="Q72" s="220"/>
      <c r="R72" s="220"/>
      <c r="S72" s="220"/>
      <c r="T72" s="220"/>
      <c r="U72" s="220"/>
      <c r="V72" s="220"/>
      <c r="W72" s="220"/>
      <c r="X72" s="220"/>
      <c r="Y72" s="220"/>
      <c r="Z72" s="220"/>
      <c r="AA72" s="223"/>
    </row>
    <row r="73" spans="1:27" ht="15">
      <c r="A73" s="193"/>
      <c r="B73" s="193"/>
      <c r="C73" s="193" t="s">
        <v>99</v>
      </c>
      <c r="D73" s="220">
        <f t="shared" si="4"/>
        <v>2.0502750584866737E-3</v>
      </c>
      <c r="E73" s="220">
        <f t="shared" si="4"/>
        <v>2.1723520573825508E-3</v>
      </c>
      <c r="F73" s="220">
        <f t="shared" si="4"/>
        <v>2.3264399234000201E-3</v>
      </c>
      <c r="G73" s="220">
        <f t="shared" si="4"/>
        <v>2.2368991156696996E-3</v>
      </c>
      <c r="H73" s="220">
        <f t="shared" si="4"/>
        <v>2.3043051912178428E-3</v>
      </c>
      <c r="I73" s="220">
        <f t="shared" si="4"/>
        <v>2.6317863070599488E-3</v>
      </c>
      <c r="J73" s="220">
        <f t="shared" si="4"/>
        <v>2.4577206689060044E-3</v>
      </c>
      <c r="K73" s="220">
        <f t="shared" si="4"/>
        <v>3.119333433183416E-3</v>
      </c>
      <c r="L73" s="220">
        <f t="shared" si="4"/>
        <v>2.9377280524425669E-3</v>
      </c>
      <c r="M73" s="220">
        <f t="shared" si="4"/>
        <v>3.3967378541021518E-3</v>
      </c>
      <c r="N73" s="220">
        <f t="shared" si="4"/>
        <v>3.152276225282565E-3</v>
      </c>
      <c r="O73" s="220">
        <f t="shared" si="4"/>
        <v>3.2765554681921829E-3</v>
      </c>
      <c r="P73" s="220">
        <f t="shared" si="4"/>
        <v>3.538992552647877E-3</v>
      </c>
      <c r="Q73" s="220">
        <f t="shared" si="4"/>
        <v>3.7834217907498167E-3</v>
      </c>
      <c r="R73" s="220">
        <f t="shared" si="4"/>
        <v>3.6885246925084927E-3</v>
      </c>
      <c r="S73" s="220">
        <f t="shared" si="4"/>
        <v>3.7862957236196445E-3</v>
      </c>
      <c r="T73" s="220">
        <f t="shared" ref="T73:Z73" si="10">T44/T$20</f>
        <v>4.6903307633711817E-3</v>
      </c>
      <c r="U73" s="220">
        <f t="shared" si="10"/>
        <v>6.0322819648544346E-3</v>
      </c>
      <c r="V73" s="220">
        <f t="shared" si="10"/>
        <v>5.5823228330001565E-3</v>
      </c>
      <c r="W73" s="220">
        <f t="shared" si="10"/>
        <v>6.3251187892284068E-3</v>
      </c>
      <c r="X73" s="220">
        <f t="shared" si="10"/>
        <v>7.286925653059587E-3</v>
      </c>
      <c r="Y73" s="220">
        <f t="shared" si="10"/>
        <v>5.5700807220938316E-3</v>
      </c>
      <c r="Z73" s="220">
        <f t="shared" si="10"/>
        <v>5.5870504698755695E-3</v>
      </c>
      <c r="AA73" s="223">
        <f t="shared" si="3"/>
        <v>3.2606105464755494E-3</v>
      </c>
    </row>
    <row r="74" spans="1:27" ht="15">
      <c r="A74" s="193"/>
      <c r="B74" s="193"/>
      <c r="C74" s="195" t="s">
        <v>148</v>
      </c>
      <c r="D74" s="220"/>
      <c r="E74" s="220"/>
      <c r="F74" s="220"/>
      <c r="G74" s="220"/>
      <c r="H74" s="220"/>
      <c r="I74" s="220"/>
      <c r="J74" s="220"/>
      <c r="K74" s="220"/>
      <c r="L74" s="220"/>
      <c r="M74" s="220"/>
      <c r="N74" s="220"/>
      <c r="O74" s="220"/>
      <c r="P74" s="220"/>
      <c r="Q74" s="220"/>
      <c r="R74" s="220"/>
      <c r="S74" s="220"/>
      <c r="T74" s="220"/>
      <c r="U74" s="220"/>
      <c r="V74" s="220"/>
      <c r="W74" s="220"/>
      <c r="X74" s="220"/>
      <c r="Y74" s="220"/>
      <c r="Z74" s="220"/>
      <c r="AA74" s="223"/>
    </row>
    <row r="75" spans="1:27" ht="15">
      <c r="A75" s="193"/>
      <c r="B75" s="193"/>
      <c r="C75" s="193" t="s">
        <v>101</v>
      </c>
      <c r="D75" s="220">
        <f t="shared" si="4"/>
        <v>4.0355546141162489E-5</v>
      </c>
      <c r="E75" s="220">
        <f t="shared" si="4"/>
        <v>5.6931840736452273E-5</v>
      </c>
      <c r="F75" s="220">
        <f t="shared" si="4"/>
        <v>2.0244246464508949E-4</v>
      </c>
      <c r="G75" s="220">
        <f t="shared" si="4"/>
        <v>3.3323595768297614E-4</v>
      </c>
      <c r="H75" s="220">
        <f t="shared" si="4"/>
        <v>4.203206806265232E-4</v>
      </c>
      <c r="I75" s="220">
        <f t="shared" si="4"/>
        <v>4.7712550273543196E-4</v>
      </c>
      <c r="J75" s="220">
        <f t="shared" si="4"/>
        <v>5.5063891273654335E-4</v>
      </c>
      <c r="K75" s="220">
        <f t="shared" si="4"/>
        <v>5.5959738492050682E-4</v>
      </c>
      <c r="L75" s="220">
        <f t="shared" si="4"/>
        <v>5.9529351374358879E-4</v>
      </c>
      <c r="M75" s="220">
        <f t="shared" si="4"/>
        <v>1.5766491036487277E-3</v>
      </c>
      <c r="N75" s="220">
        <f t="shared" si="4"/>
        <v>1.1795222578376435E-3</v>
      </c>
      <c r="O75" s="220">
        <f t="shared" si="4"/>
        <v>8.8927112035199483E-4</v>
      </c>
      <c r="P75" s="220">
        <f t="shared" si="4"/>
        <v>1.0491568055231765E-3</v>
      </c>
      <c r="Q75" s="220">
        <f t="shared" si="4"/>
        <v>1.0486780037105656E-3</v>
      </c>
      <c r="R75" s="220">
        <f t="shared" si="4"/>
        <v>1.0982740036116375E-3</v>
      </c>
      <c r="S75" s="220">
        <f t="shared" si="4"/>
        <v>1.3350578034552287E-3</v>
      </c>
      <c r="T75" s="220">
        <f t="shared" ref="T75:Z75" si="11">T46/T$20</f>
        <v>2.0967853679960571E-3</v>
      </c>
      <c r="U75" s="220">
        <f t="shared" si="11"/>
        <v>1.8890699980205017E-3</v>
      </c>
      <c r="V75" s="220">
        <f t="shared" si="11"/>
        <v>1.7739479686260154E-3</v>
      </c>
      <c r="W75" s="220">
        <f t="shared" si="11"/>
        <v>2.5874341626622604E-3</v>
      </c>
      <c r="X75" s="220">
        <f t="shared" si="11"/>
        <v>8.347367899056022E-3</v>
      </c>
      <c r="Y75" s="220">
        <f t="shared" si="11"/>
        <v>3.7088873087980762E-3</v>
      </c>
      <c r="Z75" s="220">
        <f t="shared" si="11"/>
        <v>9.6115822808904097E-4</v>
      </c>
      <c r="AA75" s="223">
        <f t="shared" si="3"/>
        <v>7.5871576344395148E-4</v>
      </c>
    </row>
    <row r="76" spans="1:27" ht="15">
      <c r="A76" s="193"/>
      <c r="B76" s="193"/>
      <c r="C76" s="195" t="s">
        <v>102</v>
      </c>
      <c r="D76" s="220"/>
      <c r="E76" s="220"/>
      <c r="F76" s="220"/>
      <c r="G76" s="220"/>
      <c r="H76" s="220"/>
      <c r="I76" s="220"/>
      <c r="J76" s="220"/>
      <c r="K76" s="220"/>
      <c r="L76" s="220"/>
      <c r="M76" s="220"/>
      <c r="N76" s="220"/>
      <c r="O76" s="220"/>
      <c r="P76" s="220"/>
      <c r="Q76" s="220"/>
      <c r="R76" s="220"/>
      <c r="S76" s="220"/>
      <c r="T76" s="220"/>
      <c r="U76" s="220"/>
      <c r="V76" s="220"/>
      <c r="W76" s="220"/>
      <c r="X76" s="220"/>
      <c r="Y76" s="220"/>
      <c r="Z76" s="220"/>
      <c r="AA76" s="223"/>
    </row>
    <row r="77" spans="1:27" ht="15.75" thickBot="1">
      <c r="A77" s="202"/>
      <c r="B77" s="202"/>
      <c r="C77" s="202" t="s">
        <v>149</v>
      </c>
      <c r="D77" s="221">
        <f t="shared" si="4"/>
        <v>3.4092737168543107E-3</v>
      </c>
      <c r="E77" s="222">
        <f t="shared" si="4"/>
        <v>1.1936274393751752E-3</v>
      </c>
      <c r="F77" s="222">
        <f t="shared" si="4"/>
        <v>1.0770502573217568E-3</v>
      </c>
      <c r="G77" s="222">
        <f t="shared" si="4"/>
        <v>1.1990598848902044E-3</v>
      </c>
      <c r="H77" s="222">
        <f t="shared" si="4"/>
        <v>1.2475487684380905E-3</v>
      </c>
      <c r="I77" s="222">
        <f t="shared" si="4"/>
        <v>1.1679943022738382E-3</v>
      </c>
      <c r="J77" s="222">
        <f t="shared" si="4"/>
        <v>1.0445597089911607E-3</v>
      </c>
      <c r="K77" s="222">
        <f t="shared" si="4"/>
        <v>1.1060905345471005E-3</v>
      </c>
      <c r="L77" s="222">
        <f t="shared" si="4"/>
        <v>1.2168501807255623E-3</v>
      </c>
      <c r="M77" s="222">
        <f t="shared" si="4"/>
        <v>1.3993301844253537E-3</v>
      </c>
      <c r="N77" s="222">
        <f t="shared" si="4"/>
        <v>1.1636444844669816E-3</v>
      </c>
      <c r="O77" s="222">
        <f t="shared" si="4"/>
        <v>1.1362497952727233E-3</v>
      </c>
      <c r="P77" s="222">
        <f t="shared" si="4"/>
        <v>1.6093411694987278E-3</v>
      </c>
      <c r="Q77" s="222">
        <f t="shared" si="4"/>
        <v>1.6052305881507989E-3</v>
      </c>
      <c r="R77" s="222">
        <f t="shared" si="4"/>
        <v>1.5918440098910344E-3</v>
      </c>
      <c r="S77" s="222">
        <f t="shared" si="4"/>
        <v>1.6704122823321418E-3</v>
      </c>
      <c r="T77" s="222">
        <f t="shared" ref="T77:Z77" si="12">T48/T$20</f>
        <v>1.9866461402459007E-3</v>
      </c>
      <c r="U77" s="222">
        <f t="shared" si="12"/>
        <v>2.0757205224251119E-3</v>
      </c>
      <c r="V77" s="222">
        <f t="shared" si="12"/>
        <v>1.7504399590470613E-3</v>
      </c>
      <c r="W77" s="222">
        <f t="shared" si="12"/>
        <v>9.8749676707406359E-4</v>
      </c>
      <c r="X77" s="222">
        <f t="shared" si="12"/>
        <v>1.1042288767851756E-3</v>
      </c>
      <c r="Y77" s="222">
        <f t="shared" si="12"/>
        <v>8.7034303712990981E-4</v>
      </c>
      <c r="Z77" s="222">
        <f t="shared" si="12"/>
        <v>8.4200293280091854E-4</v>
      </c>
      <c r="AA77" s="223">
        <f t="shared" si="3"/>
        <v>-2.3504732452083821E-4</v>
      </c>
    </row>
  </sheetData>
  <mergeCells count="1">
    <mergeCell ref="B19:B22"/>
  </mergeCells>
  <pageMargins left="0.62986111111111098" right="3.9583333333333297E-2" top="0.55138888888888904" bottom="0.35416666666666702" header="0.51180555555555496" footer="0.51180555555555496"/>
  <pageSetup paperSize="9" firstPageNumber="0" orientation="portrait"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D7E4BD"/>
  </sheetPr>
  <dimension ref="A1:AJ64"/>
  <sheetViews>
    <sheetView showGridLines="0" workbookViewId="0">
      <selection activeCell="P34" sqref="P34"/>
    </sheetView>
  </sheetViews>
  <sheetFormatPr defaultColWidth="8.85546875" defaultRowHeight="12.75"/>
  <cols>
    <col min="1" max="36" width="8.85546875" style="80"/>
  </cols>
  <sheetData>
    <row r="1" spans="1:36" ht="16.5" customHeight="1">
      <c r="A1" s="225" t="s">
        <v>157</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c r="AB1"/>
      <c r="AC1"/>
      <c r="AD1"/>
      <c r="AE1"/>
      <c r="AF1"/>
      <c r="AG1"/>
      <c r="AH1"/>
      <c r="AI1"/>
      <c r="AJ1"/>
    </row>
    <row r="2" spans="1:36" ht="15.75" customHeight="1">
      <c r="A2" s="226" t="s">
        <v>158</v>
      </c>
      <c r="B2" s="224"/>
      <c r="C2" s="224"/>
      <c r="D2" s="252"/>
      <c r="E2" s="252"/>
      <c r="F2" s="252"/>
      <c r="G2" s="252"/>
      <c r="H2" s="252"/>
      <c r="I2" s="252"/>
      <c r="J2" s="252"/>
      <c r="K2" s="252"/>
      <c r="L2" s="252"/>
      <c r="M2" s="252"/>
      <c r="N2" s="252"/>
      <c r="O2" s="252"/>
      <c r="P2" s="224"/>
      <c r="Q2" s="224"/>
      <c r="R2" s="224"/>
      <c r="S2" s="224"/>
      <c r="T2" s="224"/>
      <c r="U2" s="224"/>
      <c r="V2" s="224"/>
      <c r="W2" s="224"/>
      <c r="X2" s="224"/>
      <c r="Y2" s="224"/>
      <c r="Z2" s="224"/>
      <c r="AA2"/>
      <c r="AB2"/>
      <c r="AC2"/>
      <c r="AD2"/>
      <c r="AE2"/>
      <c r="AF2"/>
      <c r="AG2"/>
      <c r="AH2"/>
      <c r="AI2"/>
      <c r="AJ2"/>
    </row>
    <row r="3" spans="1:36" ht="15" customHeight="1" thickBot="1">
      <c r="A3" s="229"/>
      <c r="B3" s="230"/>
      <c r="C3" s="230"/>
      <c r="D3" s="230"/>
      <c r="E3" s="230"/>
      <c r="F3" s="230"/>
      <c r="G3" s="230"/>
      <c r="H3" s="239"/>
      <c r="I3" s="239"/>
      <c r="J3" s="230"/>
      <c r="K3" s="230"/>
      <c r="L3" s="230"/>
      <c r="M3" s="230"/>
      <c r="N3" s="230"/>
      <c r="O3" s="230"/>
      <c r="P3" s="233" t="s">
        <v>67</v>
      </c>
      <c r="Q3" s="234"/>
      <c r="R3" s="241"/>
      <c r="S3" s="244"/>
      <c r="T3" s="230"/>
      <c r="U3" s="230"/>
      <c r="V3" s="230"/>
      <c r="W3" s="230"/>
      <c r="X3" s="230"/>
      <c r="Y3" s="243"/>
      <c r="Z3" s="243" t="s">
        <v>159</v>
      </c>
      <c r="AA3"/>
      <c r="AB3"/>
      <c r="AC3"/>
      <c r="AD3"/>
      <c r="AE3"/>
      <c r="AF3"/>
      <c r="AG3"/>
      <c r="AH3"/>
      <c r="AI3"/>
      <c r="AJ3"/>
    </row>
    <row r="4" spans="1:36" ht="13.5">
      <c r="A4" s="235"/>
      <c r="B4" s="235"/>
      <c r="C4" s="235"/>
      <c r="D4" s="242" t="s">
        <v>120</v>
      </c>
      <c r="E4" s="242" t="s">
        <v>121</v>
      </c>
      <c r="F4" s="242" t="s">
        <v>122</v>
      </c>
      <c r="G4" s="242" t="s">
        <v>123</v>
      </c>
      <c r="H4" s="242" t="s">
        <v>124</v>
      </c>
      <c r="I4" s="242" t="s">
        <v>125</v>
      </c>
      <c r="J4" s="242" t="s">
        <v>126</v>
      </c>
      <c r="K4" s="242" t="s">
        <v>127</v>
      </c>
      <c r="L4" s="242" t="s">
        <v>128</v>
      </c>
      <c r="M4" s="242" t="s">
        <v>129</v>
      </c>
      <c r="N4" s="242" t="s">
        <v>130</v>
      </c>
      <c r="O4" s="242" t="s">
        <v>131</v>
      </c>
      <c r="P4" s="242" t="s">
        <v>132</v>
      </c>
      <c r="Q4" s="242" t="s">
        <v>133</v>
      </c>
      <c r="R4" s="242" t="s">
        <v>134</v>
      </c>
      <c r="S4" s="242" t="s">
        <v>135</v>
      </c>
      <c r="T4" s="242" t="s">
        <v>136</v>
      </c>
      <c r="U4" s="242" t="s">
        <v>137</v>
      </c>
      <c r="V4" s="242" t="s">
        <v>138</v>
      </c>
      <c r="W4" s="242" t="s">
        <v>139</v>
      </c>
      <c r="X4" s="242" t="s">
        <v>140</v>
      </c>
      <c r="Y4" s="242" t="s">
        <v>141</v>
      </c>
      <c r="Z4" s="242" t="s">
        <v>142</v>
      </c>
      <c r="AA4"/>
      <c r="AB4"/>
      <c r="AC4"/>
      <c r="AD4"/>
      <c r="AE4"/>
      <c r="AF4"/>
      <c r="AG4"/>
      <c r="AH4"/>
      <c r="AI4"/>
      <c r="AJ4"/>
    </row>
    <row r="5" spans="1:36" ht="17.25" customHeight="1">
      <c r="A5" s="232" t="s">
        <v>68</v>
      </c>
      <c r="B5" s="232"/>
      <c r="C5" s="232"/>
      <c r="D5" s="236"/>
      <c r="E5" s="236"/>
      <c r="F5" s="236"/>
      <c r="G5" s="236"/>
      <c r="H5" s="236"/>
      <c r="I5" s="236"/>
      <c r="J5" s="236"/>
      <c r="K5" s="236"/>
      <c r="L5" s="236"/>
      <c r="M5" s="236"/>
      <c r="N5" s="236"/>
      <c r="O5" s="236"/>
      <c r="P5" s="236"/>
      <c r="Q5" s="231"/>
      <c r="R5" s="231"/>
      <c r="S5" s="224"/>
      <c r="T5" s="231"/>
      <c r="U5" s="231"/>
      <c r="V5" s="231"/>
      <c r="W5" s="231"/>
      <c r="X5" s="231"/>
      <c r="Y5" s="231"/>
      <c r="Z5" s="231"/>
      <c r="AA5"/>
      <c r="AB5"/>
      <c r="AC5"/>
      <c r="AD5"/>
      <c r="AE5"/>
      <c r="AF5"/>
      <c r="AG5"/>
      <c r="AH5"/>
      <c r="AI5"/>
      <c r="AJ5"/>
    </row>
    <row r="6" spans="1:36">
      <c r="A6" s="237" t="s">
        <v>69</v>
      </c>
      <c r="B6" s="232"/>
      <c r="C6" s="232"/>
      <c r="D6" s="248">
        <v>17033.716875332888</v>
      </c>
      <c r="E6" s="248">
        <v>27213.612930401723</v>
      </c>
      <c r="F6" s="248">
        <v>42593.716897369392</v>
      </c>
      <c r="G6" s="248">
        <v>62036.657938994322</v>
      </c>
      <c r="H6" s="248">
        <v>71365.862281392969</v>
      </c>
      <c r="I6" s="248">
        <v>86191.015663829938</v>
      </c>
      <c r="J6" s="248">
        <v>97600.613032162699</v>
      </c>
      <c r="K6" s="248">
        <v>121277.92123141888</v>
      </c>
      <c r="L6" s="248">
        <v>125294.89811320316</v>
      </c>
      <c r="M6" s="248">
        <v>144658.58131682369</v>
      </c>
      <c r="N6" s="248">
        <v>158518.67440460762</v>
      </c>
      <c r="O6" s="248">
        <v>182766.60490490578</v>
      </c>
      <c r="P6" s="248">
        <v>217841.41003021595</v>
      </c>
      <c r="Q6" s="248">
        <v>250005.59829652472</v>
      </c>
      <c r="R6" s="248">
        <v>282616.30001780239</v>
      </c>
      <c r="S6" s="248">
        <v>319762.37496772903</v>
      </c>
      <c r="T6" s="248">
        <v>390770.00036676042</v>
      </c>
      <c r="U6" s="248">
        <v>459573.66397703922</v>
      </c>
      <c r="V6" s="248">
        <v>551595.69246007444</v>
      </c>
      <c r="W6" s="248">
        <v>648207.63127595361</v>
      </c>
      <c r="X6" s="248">
        <v>769785.623382358</v>
      </c>
      <c r="Y6" s="248">
        <v>987544.14602739015</v>
      </c>
      <c r="Z6" s="248">
        <v>1554151.2210759672</v>
      </c>
      <c r="AA6"/>
      <c r="AB6"/>
      <c r="AC6"/>
      <c r="AD6"/>
      <c r="AE6"/>
      <c r="AF6"/>
      <c r="AG6"/>
      <c r="AH6"/>
      <c r="AI6"/>
      <c r="AJ6"/>
    </row>
    <row r="7" spans="1:36" ht="17.25" customHeight="1">
      <c r="A7" s="238"/>
      <c r="B7" s="232" t="s">
        <v>70</v>
      </c>
      <c r="C7" s="232"/>
      <c r="D7" s="249"/>
      <c r="E7" s="249"/>
      <c r="F7" s="249"/>
      <c r="G7" s="249"/>
      <c r="H7" s="249"/>
      <c r="I7" s="249"/>
      <c r="J7" s="249"/>
      <c r="K7" s="249"/>
      <c r="L7" s="249"/>
      <c r="M7" s="249"/>
      <c r="N7" s="249"/>
      <c r="O7" s="249"/>
      <c r="P7" s="249"/>
      <c r="Q7" s="249"/>
      <c r="R7" s="249"/>
      <c r="S7" s="250"/>
      <c r="T7" s="249"/>
      <c r="U7" s="249"/>
      <c r="V7" s="249"/>
      <c r="W7" s="249"/>
      <c r="X7" s="249"/>
      <c r="Y7" s="249"/>
      <c r="Z7" s="249"/>
      <c r="AA7"/>
      <c r="AB7"/>
      <c r="AC7"/>
      <c r="AD7"/>
      <c r="AE7"/>
      <c r="AF7"/>
      <c r="AG7"/>
      <c r="AH7"/>
      <c r="AI7"/>
      <c r="AJ7"/>
    </row>
    <row r="8" spans="1:36">
      <c r="A8" s="232"/>
      <c r="B8" s="237" t="s">
        <v>71</v>
      </c>
      <c r="C8" s="232"/>
      <c r="D8" s="248">
        <v>9095.5909698160613</v>
      </c>
      <c r="E8" s="248">
        <v>13524.345278032708</v>
      </c>
      <c r="F8" s="248">
        <v>20914.732723752972</v>
      </c>
      <c r="G8" s="248">
        <v>30767.199340973624</v>
      </c>
      <c r="H8" s="248">
        <v>32560.790963192372</v>
      </c>
      <c r="I8" s="248">
        <v>36547.771948850808</v>
      </c>
      <c r="J8" s="248">
        <v>45250.61941761936</v>
      </c>
      <c r="K8" s="248">
        <v>57309.469717675187</v>
      </c>
      <c r="L8" s="248">
        <v>57385.116312029997</v>
      </c>
      <c r="M8" s="248">
        <v>54205.756810999999</v>
      </c>
      <c r="N8" s="248">
        <v>75052.14038938866</v>
      </c>
      <c r="O8" s="248">
        <v>116004.63605779152</v>
      </c>
      <c r="P8" s="248">
        <v>116747.46572011457</v>
      </c>
      <c r="Q8" s="248">
        <v>131437.54834122933</v>
      </c>
      <c r="R8" s="248">
        <v>147975.92992811199</v>
      </c>
      <c r="S8" s="248">
        <v>167227.2229444916</v>
      </c>
      <c r="T8" s="248">
        <v>210846.57161619829</v>
      </c>
      <c r="U8" s="248">
        <v>248105.11306634999</v>
      </c>
      <c r="V8" s="248">
        <v>306369.50369444006</v>
      </c>
      <c r="W8" s="248">
        <v>333438.88496774674</v>
      </c>
      <c r="X8" s="248">
        <v>401545.75867599994</v>
      </c>
      <c r="Y8" s="248">
        <v>546085.63814674004</v>
      </c>
      <c r="Z8" s="248">
        <v>800490.74547785055</v>
      </c>
      <c r="AA8"/>
      <c r="AB8"/>
      <c r="AC8"/>
      <c r="AD8"/>
      <c r="AE8"/>
      <c r="AF8"/>
      <c r="AG8"/>
      <c r="AH8"/>
      <c r="AI8"/>
      <c r="AJ8"/>
    </row>
    <row r="9" spans="1:36" ht="17.25" customHeight="1">
      <c r="A9" s="232"/>
      <c r="B9" s="238"/>
      <c r="C9" s="232" t="s">
        <v>72</v>
      </c>
      <c r="D9" s="249"/>
      <c r="E9" s="249"/>
      <c r="F9" s="249"/>
      <c r="G9" s="249"/>
      <c r="H9" s="249"/>
      <c r="I9" s="249"/>
      <c r="J9" s="249"/>
      <c r="K9" s="249"/>
      <c r="L9" s="249"/>
      <c r="M9" s="249"/>
      <c r="N9" s="249"/>
      <c r="O9" s="249"/>
      <c r="P9" s="249"/>
      <c r="Q9" s="249"/>
      <c r="R9" s="249"/>
      <c r="S9" s="250"/>
      <c r="T9" s="249"/>
      <c r="U9" s="249"/>
      <c r="V9" s="249"/>
      <c r="W9" s="249"/>
      <c r="X9" s="249"/>
      <c r="Y9" s="249"/>
      <c r="Z9" s="249"/>
      <c r="AA9"/>
      <c r="AB9"/>
      <c r="AC9"/>
      <c r="AD9"/>
      <c r="AE9"/>
      <c r="AF9"/>
      <c r="AG9"/>
      <c r="AH9"/>
      <c r="AI9"/>
      <c r="AJ9"/>
    </row>
    <row r="10" spans="1:36">
      <c r="A10" s="232"/>
      <c r="B10" s="232"/>
      <c r="C10" s="237" t="s">
        <v>160</v>
      </c>
      <c r="D10" s="249">
        <v>5858.2908874172517</v>
      </c>
      <c r="E10" s="249">
        <v>8833.8694044428375</v>
      </c>
      <c r="F10" s="249">
        <v>12895.525840750352</v>
      </c>
      <c r="G10" s="249">
        <v>19197.597637056024</v>
      </c>
      <c r="H10" s="249">
        <v>17425.713739174025</v>
      </c>
      <c r="I10" s="249">
        <v>20362.248884256671</v>
      </c>
      <c r="J10" s="249">
        <v>24699.934899394419</v>
      </c>
      <c r="K10" s="249">
        <v>31340.505481146665</v>
      </c>
      <c r="L10" s="249">
        <v>26470.500439763426</v>
      </c>
      <c r="M10" s="249">
        <v>27377.532894110002</v>
      </c>
      <c r="N10" s="249">
        <v>37797.277649291616</v>
      </c>
      <c r="O10" s="249">
        <v>58438.074442252975</v>
      </c>
      <c r="P10" s="249">
        <v>59858.491002453251</v>
      </c>
      <c r="Q10" s="249">
        <v>68843.883065715374</v>
      </c>
      <c r="R10" s="249">
        <v>74333.872310720486</v>
      </c>
      <c r="S10" s="249">
        <v>84419.083573738564</v>
      </c>
      <c r="T10" s="249">
        <v>107853.31025581021</v>
      </c>
      <c r="U10" s="249">
        <v>129762.31868880778</v>
      </c>
      <c r="V10" s="249">
        <v>162330.81487300183</v>
      </c>
      <c r="W10" s="249">
        <v>181288.76174752999</v>
      </c>
      <c r="X10" s="249">
        <v>218553.10404499999</v>
      </c>
      <c r="Y10" s="249">
        <v>296078.72635318001</v>
      </c>
      <c r="Z10" s="249">
        <v>441061.96384445368</v>
      </c>
      <c r="AA10"/>
      <c r="AB10"/>
      <c r="AC10"/>
      <c r="AD10"/>
      <c r="AE10"/>
      <c r="AF10"/>
      <c r="AG10"/>
      <c r="AH10"/>
      <c r="AI10"/>
      <c r="AJ10"/>
    </row>
    <row r="11" spans="1:36" ht="17.25" customHeight="1">
      <c r="A11" s="232"/>
      <c r="B11" s="232"/>
      <c r="C11" s="238" t="s">
        <v>73</v>
      </c>
      <c r="D11" s="249"/>
      <c r="E11" s="249"/>
      <c r="F11" s="249"/>
      <c r="G11" s="249"/>
      <c r="H11" s="249"/>
      <c r="I11" s="249"/>
      <c r="J11" s="249"/>
      <c r="K11" s="249"/>
      <c r="L11" s="249"/>
      <c r="M11" s="249"/>
      <c r="N11" s="249"/>
      <c r="O11" s="249"/>
      <c r="P11" s="249"/>
      <c r="Q11" s="249"/>
      <c r="R11" s="249"/>
      <c r="S11" s="250"/>
      <c r="T11" s="249"/>
      <c r="U11" s="249"/>
      <c r="V11" s="249"/>
      <c r="W11" s="249"/>
      <c r="X11" s="249"/>
      <c r="Y11" s="249"/>
      <c r="Z11" s="249"/>
      <c r="AA11"/>
      <c r="AB11"/>
      <c r="AC11"/>
      <c r="AD11"/>
      <c r="AE11"/>
      <c r="AF11"/>
      <c r="AG11"/>
      <c r="AH11"/>
      <c r="AI11"/>
      <c r="AJ11"/>
    </row>
    <row r="12" spans="1:36">
      <c r="A12" s="232"/>
      <c r="B12" s="232"/>
      <c r="C12" s="237" t="s">
        <v>161</v>
      </c>
      <c r="D12" s="249">
        <v>3237.3000823988104</v>
      </c>
      <c r="E12" s="249">
        <v>4690.4758735898686</v>
      </c>
      <c r="F12" s="249">
        <v>8019.2068830026165</v>
      </c>
      <c r="G12" s="249">
        <v>11569.6017039176</v>
      </c>
      <c r="H12" s="249">
        <v>15135.077224018349</v>
      </c>
      <c r="I12" s="249">
        <v>16185.523064594137</v>
      </c>
      <c r="J12" s="249">
        <v>20550.684518224945</v>
      </c>
      <c r="K12" s="249">
        <v>25968.964236528522</v>
      </c>
      <c r="L12" s="249">
        <v>30914.615872266575</v>
      </c>
      <c r="M12" s="249">
        <v>26828.223916889998</v>
      </c>
      <c r="N12" s="249">
        <v>37254.862740097036</v>
      </c>
      <c r="O12" s="249">
        <v>57566.561615538543</v>
      </c>
      <c r="P12" s="249">
        <v>56888.974717661338</v>
      </c>
      <c r="Q12" s="249">
        <v>62593.665275513958</v>
      </c>
      <c r="R12" s="249">
        <v>73642.057617391532</v>
      </c>
      <c r="S12" s="249">
        <v>82808.139370753022</v>
      </c>
      <c r="T12" s="249">
        <v>102993.26136038807</v>
      </c>
      <c r="U12" s="249">
        <v>118342.79437754225</v>
      </c>
      <c r="V12" s="249">
        <v>144038.68882143821</v>
      </c>
      <c r="W12" s="249">
        <v>152150.12322021677</v>
      </c>
      <c r="X12" s="249">
        <v>182992.65463099998</v>
      </c>
      <c r="Y12" s="249">
        <v>250006.91179356002</v>
      </c>
      <c r="Z12" s="249">
        <v>359428.78163339681</v>
      </c>
      <c r="AA12"/>
      <c r="AB12"/>
      <c r="AC12"/>
      <c r="AD12"/>
      <c r="AE12"/>
      <c r="AF12"/>
      <c r="AG12"/>
      <c r="AH12"/>
      <c r="AI12"/>
      <c r="AJ12"/>
    </row>
    <row r="13" spans="1:36" ht="17.25" customHeight="1">
      <c r="A13" s="232"/>
      <c r="B13" s="232" t="s">
        <v>74</v>
      </c>
      <c r="C13" s="238"/>
      <c r="D13" s="249"/>
      <c r="E13" s="249"/>
      <c r="F13" s="249"/>
      <c r="G13" s="249"/>
      <c r="H13" s="249"/>
      <c r="I13" s="249"/>
      <c r="J13" s="249"/>
      <c r="K13" s="249"/>
      <c r="L13" s="249"/>
      <c r="M13" s="249"/>
      <c r="N13" s="249"/>
      <c r="O13" s="249"/>
      <c r="P13" s="249"/>
      <c r="Q13" s="249"/>
      <c r="R13" s="249"/>
      <c r="S13" s="250"/>
      <c r="T13" s="249"/>
      <c r="U13" s="249"/>
      <c r="V13" s="249"/>
      <c r="W13" s="249"/>
      <c r="X13" s="249"/>
      <c r="Y13" s="249"/>
      <c r="Z13" s="249"/>
      <c r="AA13"/>
      <c r="AB13"/>
      <c r="AC13"/>
      <c r="AD13"/>
      <c r="AE13"/>
      <c r="AF13"/>
      <c r="AG13"/>
      <c r="AH13"/>
      <c r="AI13"/>
      <c r="AJ13"/>
    </row>
    <row r="14" spans="1:36">
      <c r="A14" s="232"/>
      <c r="B14" s="237" t="s">
        <v>75</v>
      </c>
      <c r="C14" s="232"/>
      <c r="D14" s="249">
        <v>6991.6982182518923</v>
      </c>
      <c r="E14" s="249">
        <v>12312.629661291972</v>
      </c>
      <c r="F14" s="249">
        <v>19705.603357749122</v>
      </c>
      <c r="G14" s="249">
        <v>26140.932407218294</v>
      </c>
      <c r="H14" s="249">
        <v>33092.242409860824</v>
      </c>
      <c r="I14" s="249">
        <v>42035.832700899118</v>
      </c>
      <c r="J14" s="249">
        <v>44814.774202119312</v>
      </c>
      <c r="K14" s="249">
        <v>55682.201380305705</v>
      </c>
      <c r="L14" s="249">
        <v>56082.950461163156</v>
      </c>
      <c r="M14" s="249">
        <v>76469.200781393694</v>
      </c>
      <c r="N14" s="249">
        <v>71562.688583009018</v>
      </c>
      <c r="O14" s="249">
        <v>53411.818091760222</v>
      </c>
      <c r="P14" s="249">
        <v>87043.435267331544</v>
      </c>
      <c r="Q14" s="249">
        <v>103628.25552670777</v>
      </c>
      <c r="R14" s="249">
        <v>118448.76379705376</v>
      </c>
      <c r="S14" s="249">
        <v>134191.18616409245</v>
      </c>
      <c r="T14" s="249">
        <v>160156.92934219784</v>
      </c>
      <c r="U14" s="249">
        <v>172428.14312801167</v>
      </c>
      <c r="V14" s="249">
        <v>196635.55981355757</v>
      </c>
      <c r="W14" s="249">
        <v>253255.9701249481</v>
      </c>
      <c r="X14" s="249">
        <v>304501.48065836629</v>
      </c>
      <c r="Y14" s="249">
        <v>371817.50436123594</v>
      </c>
      <c r="Z14" s="249">
        <v>642706.54634625278</v>
      </c>
      <c r="AA14"/>
      <c r="AB14"/>
      <c r="AC14"/>
      <c r="AD14"/>
      <c r="AE14"/>
      <c r="AF14"/>
      <c r="AG14"/>
      <c r="AH14"/>
      <c r="AI14"/>
      <c r="AJ14"/>
    </row>
    <row r="15" spans="1:36" ht="17.25" customHeight="1">
      <c r="A15" s="232"/>
      <c r="B15" s="238" t="s">
        <v>76</v>
      </c>
      <c r="C15" s="232"/>
      <c r="D15" s="249"/>
      <c r="E15" s="249"/>
      <c r="F15" s="249"/>
      <c r="G15" s="249"/>
      <c r="H15" s="249"/>
      <c r="I15" s="249"/>
      <c r="J15" s="249"/>
      <c r="K15" s="249"/>
      <c r="L15" s="249"/>
      <c r="M15" s="249"/>
      <c r="N15" s="249"/>
      <c r="O15" s="249"/>
      <c r="P15" s="249"/>
      <c r="Q15" s="249"/>
      <c r="R15" s="249"/>
      <c r="S15" s="250"/>
      <c r="T15" s="249"/>
      <c r="U15" s="249"/>
      <c r="V15" s="249"/>
      <c r="W15" s="249"/>
      <c r="X15" s="249"/>
      <c r="Y15" s="249"/>
      <c r="Z15" s="249"/>
      <c r="AA15"/>
      <c r="AB15"/>
      <c r="AC15"/>
      <c r="AD15"/>
      <c r="AE15"/>
      <c r="AF15"/>
      <c r="AG15"/>
      <c r="AH15"/>
      <c r="AI15"/>
      <c r="AJ15"/>
    </row>
    <row r="16" spans="1:36" ht="13.5" thickBot="1">
      <c r="A16" s="239"/>
      <c r="B16" s="240" t="s">
        <v>77</v>
      </c>
      <c r="C16" s="239"/>
      <c r="D16" s="251">
        <v>946.42768726493671</v>
      </c>
      <c r="E16" s="251">
        <v>1376.6379910770477</v>
      </c>
      <c r="F16" s="251">
        <v>1973.3808158673085</v>
      </c>
      <c r="G16" s="251">
        <v>5128.526190802414</v>
      </c>
      <c r="H16" s="251">
        <v>5712.8289083397658</v>
      </c>
      <c r="I16" s="251">
        <v>7607.411014080014</v>
      </c>
      <c r="J16" s="251">
        <v>7535.2194124239913</v>
      </c>
      <c r="K16" s="251">
        <v>8286.2501334379995</v>
      </c>
      <c r="L16" s="251">
        <v>11826.831340010001</v>
      </c>
      <c r="M16" s="251">
        <v>13983.623724430001</v>
      </c>
      <c r="N16" s="251">
        <v>11903.845432210001</v>
      </c>
      <c r="O16" s="251">
        <v>13350.15075535403</v>
      </c>
      <c r="P16" s="251">
        <v>14050.509042769778</v>
      </c>
      <c r="Q16" s="251">
        <v>14939.794428587613</v>
      </c>
      <c r="R16" s="251">
        <v>16191.606292636598</v>
      </c>
      <c r="S16" s="251">
        <v>18343.96585914497</v>
      </c>
      <c r="T16" s="251">
        <v>19766.499408364376</v>
      </c>
      <c r="U16" s="251">
        <v>39040.40778267751</v>
      </c>
      <c r="V16" s="251">
        <v>48590.628952076826</v>
      </c>
      <c r="W16" s="251">
        <v>61512.776183258662</v>
      </c>
      <c r="X16" s="251">
        <v>63738.384047991865</v>
      </c>
      <c r="Y16" s="251">
        <v>69641.003519414153</v>
      </c>
      <c r="Z16" s="251">
        <v>110953.92925186377</v>
      </c>
      <c r="AA16"/>
      <c r="AB16"/>
      <c r="AC16"/>
      <c r="AD16"/>
      <c r="AE16"/>
      <c r="AF16"/>
      <c r="AG16"/>
      <c r="AH16"/>
      <c r="AI16"/>
      <c r="AJ16"/>
    </row>
    <row r="17" spans="1:36" ht="15" customHeight="1">
      <c r="A17" s="227" t="s">
        <v>63</v>
      </c>
      <c r="B17" s="224"/>
      <c r="C17" s="224"/>
      <c r="D17" s="224"/>
      <c r="E17" s="224"/>
      <c r="F17" s="224"/>
      <c r="G17" s="224"/>
      <c r="H17" s="224"/>
      <c r="I17" s="224"/>
      <c r="J17" s="224"/>
      <c r="K17" s="224"/>
      <c r="L17" s="224"/>
      <c r="M17" s="224"/>
      <c r="N17" s="224"/>
      <c r="O17" s="224"/>
      <c r="P17" s="224"/>
      <c r="Q17" s="224"/>
      <c r="R17" s="224"/>
      <c r="S17" s="224"/>
      <c r="T17" s="224"/>
      <c r="U17" s="224"/>
      <c r="V17" s="224"/>
      <c r="W17" s="224"/>
      <c r="X17" s="224"/>
      <c r="Y17" s="224"/>
      <c r="Z17" s="224"/>
      <c r="AA17"/>
      <c r="AB17"/>
      <c r="AC17"/>
      <c r="AD17"/>
      <c r="AE17"/>
      <c r="AF17"/>
      <c r="AG17"/>
      <c r="AH17"/>
      <c r="AI17"/>
      <c r="AJ17"/>
    </row>
    <row r="18" spans="1:36">
      <c r="A18" s="228" t="s">
        <v>64</v>
      </c>
      <c r="B18" s="224"/>
      <c r="C18" s="224"/>
      <c r="D18" s="246"/>
      <c r="E18" s="246"/>
      <c r="F18" s="246"/>
      <c r="G18" s="246"/>
      <c r="H18" s="246"/>
      <c r="I18" s="246"/>
      <c r="J18" s="246"/>
      <c r="K18" s="246"/>
      <c r="L18" s="246"/>
      <c r="M18" s="246"/>
      <c r="N18" s="246"/>
      <c r="O18" s="246"/>
      <c r="P18" s="246"/>
      <c r="Q18" s="246"/>
      <c r="R18" s="246"/>
      <c r="S18" s="246"/>
      <c r="T18" s="246"/>
      <c r="U18" s="246"/>
      <c r="V18" s="246"/>
      <c r="W18" s="246"/>
      <c r="X18" s="246"/>
      <c r="Y18" s="246"/>
      <c r="Z18" s="246"/>
      <c r="AA18"/>
      <c r="AB18"/>
      <c r="AC18"/>
      <c r="AD18"/>
      <c r="AE18"/>
      <c r="AF18"/>
      <c r="AG18"/>
      <c r="AH18"/>
      <c r="AI18"/>
      <c r="AJ18"/>
    </row>
    <row r="19" spans="1:36">
      <c r="A19" s="227" t="s">
        <v>65</v>
      </c>
      <c r="B19" s="224"/>
      <c r="C19" s="224"/>
      <c r="D19" s="246"/>
      <c r="E19" s="246"/>
      <c r="F19" s="246"/>
      <c r="G19" s="246"/>
      <c r="H19" s="246"/>
      <c r="I19" s="246"/>
      <c r="J19" s="246"/>
      <c r="K19" s="246"/>
      <c r="L19" s="246"/>
      <c r="M19" s="246"/>
      <c r="N19" s="246"/>
      <c r="O19" s="246"/>
      <c r="P19" s="246"/>
      <c r="Q19" s="246"/>
      <c r="R19" s="246"/>
      <c r="S19" s="246"/>
      <c r="T19" s="246"/>
      <c r="U19" s="246"/>
      <c r="V19" s="246"/>
      <c r="W19" s="246"/>
      <c r="X19" s="246"/>
      <c r="Y19" s="246"/>
      <c r="Z19" s="246"/>
      <c r="AA19"/>
      <c r="AB19"/>
      <c r="AC19"/>
      <c r="AD19"/>
      <c r="AE19"/>
      <c r="AF19"/>
      <c r="AG19"/>
      <c r="AH19"/>
      <c r="AI19"/>
      <c r="AJ19"/>
    </row>
    <row r="20" spans="1:36">
      <c r="A20" s="228" t="s">
        <v>150</v>
      </c>
      <c r="B20" s="224"/>
      <c r="C20" s="224"/>
      <c r="D20" s="224"/>
      <c r="E20" s="224"/>
      <c r="F20" s="224"/>
      <c r="G20" s="224"/>
      <c r="H20" s="224"/>
      <c r="I20" s="224"/>
      <c r="J20" s="224"/>
      <c r="K20" s="224"/>
      <c r="L20" s="224"/>
      <c r="M20" s="224"/>
      <c r="N20" s="224"/>
      <c r="O20" s="224"/>
      <c r="P20" s="224"/>
      <c r="Q20" s="247"/>
      <c r="R20" s="247"/>
      <c r="S20" s="247"/>
      <c r="T20" s="247"/>
      <c r="U20" s="247"/>
      <c r="V20" s="247"/>
      <c r="W20" s="247"/>
      <c r="X20" s="247"/>
      <c r="Y20" s="247"/>
      <c r="Z20" s="224"/>
      <c r="AA20"/>
      <c r="AB20"/>
      <c r="AC20"/>
      <c r="AD20"/>
      <c r="AE20"/>
      <c r="AF20"/>
      <c r="AG20"/>
      <c r="AH20"/>
      <c r="AI20"/>
      <c r="AJ20"/>
    </row>
    <row r="21" spans="1:36">
      <c r="A21" s="253" t="s">
        <v>151</v>
      </c>
      <c r="B21" s="224"/>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224"/>
      <c r="AA21"/>
      <c r="AB21"/>
      <c r="AC21"/>
      <c r="AD21"/>
      <c r="AE21"/>
      <c r="AF21"/>
      <c r="AG21"/>
      <c r="AH21"/>
      <c r="AI21"/>
      <c r="AJ21"/>
    </row>
    <row r="22" spans="1:36">
      <c r="A22" s="254" t="s">
        <v>152</v>
      </c>
      <c r="B22" s="224"/>
      <c r="C22" s="224"/>
      <c r="D22" s="224"/>
      <c r="E22" s="224"/>
      <c r="F22" s="224"/>
      <c r="G22" s="224"/>
      <c r="H22" s="224"/>
      <c r="I22" s="224"/>
      <c r="J22" s="224"/>
      <c r="K22" s="224"/>
      <c r="L22" s="224"/>
      <c r="M22" s="224"/>
      <c r="N22" s="224"/>
      <c r="O22" s="224"/>
      <c r="P22" s="224"/>
      <c r="Q22" s="224"/>
      <c r="R22" s="224"/>
      <c r="S22" s="245"/>
      <c r="T22" s="224"/>
      <c r="U22" s="224"/>
      <c r="V22" s="224"/>
      <c r="W22" s="224"/>
      <c r="X22" s="224"/>
      <c r="Y22" s="224"/>
      <c r="Z22" s="224"/>
      <c r="AA22"/>
      <c r="AB22"/>
      <c r="AC22"/>
      <c r="AD22"/>
      <c r="AE22"/>
      <c r="AF22"/>
      <c r="AG22"/>
      <c r="AH22"/>
      <c r="AI22"/>
      <c r="AJ22"/>
    </row>
    <row r="23" spans="1:36">
      <c r="A23"/>
      <c r="B23"/>
      <c r="C23"/>
      <c r="D23"/>
      <c r="E23"/>
      <c r="F23"/>
      <c r="G23"/>
      <c r="H23"/>
      <c r="I23"/>
      <c r="J23"/>
      <c r="K23"/>
      <c r="L23"/>
      <c r="M23"/>
      <c r="N23"/>
      <c r="O23"/>
      <c r="P23"/>
      <c r="Q23"/>
      <c r="R23"/>
      <c r="S23"/>
      <c r="T23"/>
      <c r="V23"/>
      <c r="W23"/>
      <c r="X23"/>
      <c r="Y23"/>
      <c r="Z23"/>
      <c r="AA23"/>
      <c r="AB23"/>
      <c r="AC23"/>
      <c r="AD23"/>
      <c r="AE23"/>
      <c r="AF23"/>
      <c r="AG23"/>
      <c r="AH23"/>
      <c r="AI23"/>
      <c r="AJ23"/>
    </row>
    <row r="24" spans="1:36" ht="13.5" thickBot="1">
      <c r="A24" s="128"/>
      <c r="B24" s="128" t="s">
        <v>60</v>
      </c>
      <c r="C24" s="129"/>
      <c r="D24" s="219">
        <v>171494.21004634799</v>
      </c>
      <c r="E24" s="219">
        <v>247266.20747870867</v>
      </c>
      <c r="F24" s="219">
        <v>362109.64762603689</v>
      </c>
      <c r="G24" s="219">
        <v>472171.77530730964</v>
      </c>
      <c r="H24" s="219">
        <v>582852.79881681316</v>
      </c>
      <c r="I24" s="219">
        <v>680275.84730718657</v>
      </c>
      <c r="J24" s="219">
        <v>795757.10882502364</v>
      </c>
      <c r="K24" s="219">
        <v>887714.41379010107</v>
      </c>
      <c r="L24" s="219">
        <v>1002756.4963476454</v>
      </c>
      <c r="M24" s="219">
        <v>1006372.4816054638</v>
      </c>
      <c r="N24" s="219">
        <v>1167664.4791552359</v>
      </c>
      <c r="O24" s="219">
        <v>1404927.614908345</v>
      </c>
      <c r="P24" s="219">
        <v>1581479.2508719489</v>
      </c>
      <c r="Q24" s="219">
        <v>1823427.3151072618</v>
      </c>
      <c r="R24" s="219">
        <v>2054897.8276525298</v>
      </c>
      <c r="S24" s="219">
        <v>2350941.3432847327</v>
      </c>
      <c r="T24" s="219">
        <v>2626559.7096333113</v>
      </c>
      <c r="U24" s="219">
        <v>3133704.2673649797</v>
      </c>
      <c r="V24" s="219">
        <v>3761165.5572783132</v>
      </c>
      <c r="W24" s="219">
        <v>4317809.8239261201</v>
      </c>
      <c r="X24" s="219">
        <v>5048567.9449645123</v>
      </c>
      <c r="Y24" s="219">
        <v>7256141.7372158794</v>
      </c>
      <c r="Z24" s="219">
        <v>15011775.978536736</v>
      </c>
      <c r="AA24" s="122"/>
      <c r="AB24" s="122"/>
      <c r="AC24" s="122"/>
      <c r="AD24" s="122"/>
      <c r="AE24" s="122"/>
      <c r="AF24" s="122"/>
      <c r="AG24" s="122"/>
      <c r="AH24" s="122"/>
      <c r="AI24" s="122"/>
      <c r="AJ24" s="122"/>
    </row>
    <row r="25" spans="1:36" ht="13.5" thickBot="1">
      <c r="A25" s="211"/>
      <c r="B25" s="211"/>
      <c r="C25" s="211"/>
      <c r="D25" s="211"/>
      <c r="E25" s="211"/>
      <c r="F25" s="211"/>
      <c r="G25" s="212"/>
      <c r="H25" s="202"/>
      <c r="I25" s="211"/>
      <c r="J25" s="211"/>
      <c r="K25" s="211"/>
      <c r="L25" s="211"/>
      <c r="M25" s="211"/>
      <c r="N25" s="211"/>
      <c r="O25" s="202"/>
      <c r="P25" s="212"/>
      <c r="Q25" s="212"/>
      <c r="R25" s="212"/>
      <c r="S25" s="212"/>
      <c r="T25" s="213"/>
      <c r="U25" s="212"/>
      <c r="V25" s="213"/>
      <c r="W25" s="214"/>
      <c r="X25" s="214"/>
      <c r="Y25" s="214"/>
      <c r="Z25" s="127" t="s">
        <v>66</v>
      </c>
      <c r="AA25" s="141"/>
    </row>
    <row r="26" spans="1:36" ht="13.5">
      <c r="A26" s="235"/>
      <c r="B26" s="235"/>
      <c r="C26" s="235"/>
      <c r="D26" s="242" t="s">
        <v>120</v>
      </c>
      <c r="E26" s="242" t="s">
        <v>121</v>
      </c>
      <c r="F26" s="242" t="s">
        <v>122</v>
      </c>
      <c r="G26" s="242" t="s">
        <v>123</v>
      </c>
      <c r="H26" s="242" t="s">
        <v>124</v>
      </c>
      <c r="I26" s="242" t="s">
        <v>125</v>
      </c>
      <c r="J26" s="242" t="s">
        <v>126</v>
      </c>
      <c r="K26" s="242" t="s">
        <v>127</v>
      </c>
      <c r="L26" s="242" t="s">
        <v>128</v>
      </c>
      <c r="M26" s="242" t="s">
        <v>129</v>
      </c>
      <c r="N26" s="242" t="s">
        <v>130</v>
      </c>
      <c r="O26" s="242" t="s">
        <v>131</v>
      </c>
      <c r="P26" s="242" t="s">
        <v>132</v>
      </c>
      <c r="Q26" s="242" t="s">
        <v>133</v>
      </c>
      <c r="R26" s="242" t="s">
        <v>134</v>
      </c>
      <c r="S26" s="242" t="s">
        <v>135</v>
      </c>
      <c r="T26" s="242" t="s">
        <v>136</v>
      </c>
      <c r="U26" s="242" t="s">
        <v>137</v>
      </c>
      <c r="V26" s="242" t="s">
        <v>138</v>
      </c>
      <c r="W26" s="242" t="s">
        <v>139</v>
      </c>
      <c r="X26" s="242" t="s">
        <v>140</v>
      </c>
      <c r="Y26" s="242" t="s">
        <v>141</v>
      </c>
      <c r="Z26" s="242" t="s">
        <v>142</v>
      </c>
    </row>
    <row r="27" spans="1:36">
      <c r="A27" s="232" t="s">
        <v>68</v>
      </c>
      <c r="B27" s="232"/>
      <c r="C27" s="232"/>
      <c r="D27" s="236"/>
      <c r="E27" s="236"/>
      <c r="F27" s="236"/>
      <c r="G27" s="236"/>
      <c r="H27" s="236"/>
      <c r="I27" s="236"/>
      <c r="J27" s="236"/>
      <c r="K27" s="236"/>
      <c r="L27" s="236"/>
      <c r="M27" s="236"/>
      <c r="N27" s="236"/>
      <c r="O27" s="236"/>
      <c r="P27" s="236"/>
      <c r="Q27" s="231"/>
      <c r="R27" s="231"/>
      <c r="S27" s="224"/>
      <c r="T27" s="231"/>
      <c r="U27" s="231"/>
      <c r="V27" s="231"/>
      <c r="W27" s="231"/>
      <c r="X27" s="231"/>
      <c r="Y27" s="231"/>
      <c r="Z27" s="231"/>
    </row>
    <row r="28" spans="1:36">
      <c r="A28" s="237" t="s">
        <v>69</v>
      </c>
      <c r="B28" s="232"/>
      <c r="C28" s="232"/>
      <c r="D28" s="256">
        <f>D6/D$24</f>
        <v>9.9325317576198988E-2</v>
      </c>
      <c r="E28" s="256">
        <f t="shared" ref="E28:Z28" si="0">E6/E$24</f>
        <v>0.11005795416967765</v>
      </c>
      <c r="F28" s="256">
        <f t="shared" si="0"/>
        <v>0.11762657299138682</v>
      </c>
      <c r="G28" s="256">
        <f t="shared" si="0"/>
        <v>0.13138578200405607</v>
      </c>
      <c r="H28" s="256">
        <f t="shared" si="0"/>
        <v>0.12244234294879451</v>
      </c>
      <c r="I28" s="256">
        <f t="shared" si="0"/>
        <v>0.12670009674018218</v>
      </c>
      <c r="J28" s="256">
        <f t="shared" si="0"/>
        <v>0.12265126123255755</v>
      </c>
      <c r="K28" s="256">
        <f t="shared" si="0"/>
        <v>0.13661817285766736</v>
      </c>
      <c r="L28" s="256">
        <f t="shared" si="0"/>
        <v>0.12495047259186712</v>
      </c>
      <c r="M28" s="256">
        <f t="shared" si="0"/>
        <v>0.14374258434218132</v>
      </c>
      <c r="N28" s="256">
        <f t="shared" si="0"/>
        <v>0.13575704085756748</v>
      </c>
      <c r="O28" s="256">
        <f t="shared" si="0"/>
        <v>0.13008969498889744</v>
      </c>
      <c r="P28" s="256">
        <f t="shared" si="0"/>
        <v>0.13774534816698294</v>
      </c>
      <c r="Q28" s="256">
        <f t="shared" si="0"/>
        <v>0.13710752067011694</v>
      </c>
      <c r="R28" s="256">
        <f t="shared" si="0"/>
        <v>0.13753301804822921</v>
      </c>
      <c r="S28" s="256">
        <f t="shared" si="0"/>
        <v>0.13601461213870925</v>
      </c>
      <c r="T28" s="256">
        <f t="shared" si="0"/>
        <v>0.14877636283445278</v>
      </c>
      <c r="U28" s="256">
        <f t="shared" si="0"/>
        <v>0.14665508445169217</v>
      </c>
      <c r="V28" s="256">
        <f t="shared" si="0"/>
        <v>0.14665552049222338</v>
      </c>
      <c r="W28" s="256">
        <f t="shared" si="0"/>
        <v>0.15012417352984483</v>
      </c>
      <c r="X28" s="256">
        <f t="shared" si="0"/>
        <v>0.15247603513985569</v>
      </c>
      <c r="Y28" s="256">
        <f t="shared" si="0"/>
        <v>0.13609769238139255</v>
      </c>
      <c r="Z28" s="256">
        <f t="shared" si="0"/>
        <v>0.10352880453971823</v>
      </c>
    </row>
    <row r="29" spans="1:36">
      <c r="A29" s="238"/>
      <c r="B29" s="232" t="s">
        <v>70</v>
      </c>
      <c r="C29" s="232"/>
      <c r="D29" s="256"/>
      <c r="E29" s="256"/>
      <c r="F29" s="256"/>
      <c r="G29" s="256"/>
      <c r="H29" s="256"/>
      <c r="I29" s="256"/>
      <c r="J29" s="256"/>
      <c r="K29" s="256"/>
      <c r="L29" s="256"/>
      <c r="M29" s="256"/>
      <c r="N29" s="256"/>
      <c r="O29" s="256"/>
      <c r="P29" s="256"/>
      <c r="Q29" s="256"/>
      <c r="R29" s="256"/>
      <c r="S29" s="256"/>
      <c r="T29" s="256"/>
      <c r="U29" s="256"/>
      <c r="V29" s="256"/>
      <c r="W29" s="256"/>
      <c r="X29" s="256"/>
      <c r="Y29" s="256"/>
      <c r="Z29" s="256"/>
    </row>
    <row r="30" spans="1:36">
      <c r="A30" s="232"/>
      <c r="B30" s="237" t="s">
        <v>71</v>
      </c>
      <c r="C30" s="232"/>
      <c r="D30" s="256">
        <f t="shared" ref="D30:Z30" si="1">D8/D$24</f>
        <v>5.3037306433598483E-2</v>
      </c>
      <c r="E30" s="256">
        <f t="shared" si="1"/>
        <v>5.4695485549505374E-2</v>
      </c>
      <c r="F30" s="256">
        <f t="shared" si="1"/>
        <v>5.7758010207318022E-2</v>
      </c>
      <c r="G30" s="256">
        <f t="shared" si="1"/>
        <v>6.5161030264778139E-2</v>
      </c>
      <c r="H30" s="256">
        <f t="shared" si="1"/>
        <v>5.5864518501567692E-2</v>
      </c>
      <c r="I30" s="256">
        <f t="shared" si="1"/>
        <v>5.3724929517227488E-2</v>
      </c>
      <c r="J30" s="256">
        <f t="shared" si="1"/>
        <v>5.6864863556712969E-2</v>
      </c>
      <c r="K30" s="256">
        <f t="shared" si="1"/>
        <v>6.4558453515463521E-2</v>
      </c>
      <c r="L30" s="256">
        <f t="shared" si="1"/>
        <v>5.7227369277630849E-2</v>
      </c>
      <c r="M30" s="256">
        <f t="shared" si="1"/>
        <v>5.3862518900085261E-2</v>
      </c>
      <c r="N30" s="256">
        <f t="shared" si="1"/>
        <v>6.4275433336540511E-2</v>
      </c>
      <c r="O30" s="256">
        <f t="shared" si="1"/>
        <v>8.2569831233162472E-2</v>
      </c>
      <c r="P30" s="256">
        <f t="shared" si="1"/>
        <v>7.3821686661867891E-2</v>
      </c>
      <c r="Q30" s="256">
        <f t="shared" si="1"/>
        <v>7.2082691342976624E-2</v>
      </c>
      <c r="R30" s="256">
        <f t="shared" si="1"/>
        <v>7.2011332114335067E-2</v>
      </c>
      <c r="S30" s="256">
        <f t="shared" si="1"/>
        <v>7.1132026931323561E-2</v>
      </c>
      <c r="T30" s="256">
        <f t="shared" si="1"/>
        <v>8.0274806181974884E-2</v>
      </c>
      <c r="U30" s="256">
        <f t="shared" si="1"/>
        <v>7.9173110127259305E-2</v>
      </c>
      <c r="V30" s="256">
        <f t="shared" si="1"/>
        <v>8.1456000547909357E-2</v>
      </c>
      <c r="W30" s="256">
        <f t="shared" si="1"/>
        <v>7.7224078540947816E-2</v>
      </c>
      <c r="X30" s="256">
        <f t="shared" si="1"/>
        <v>7.9536566221022204E-2</v>
      </c>
      <c r="Y30" s="256">
        <f t="shared" si="1"/>
        <v>7.525840287076152E-2</v>
      </c>
      <c r="Z30" s="256">
        <f t="shared" si="1"/>
        <v>5.3324186733292693E-2</v>
      </c>
    </row>
    <row r="31" spans="1:36">
      <c r="A31" s="232"/>
      <c r="B31" s="238"/>
      <c r="C31" s="232" t="s">
        <v>72</v>
      </c>
      <c r="D31" s="256"/>
      <c r="E31" s="256"/>
      <c r="F31" s="256"/>
      <c r="G31" s="256"/>
      <c r="H31" s="256"/>
      <c r="I31" s="256"/>
      <c r="J31" s="256"/>
      <c r="K31" s="256"/>
      <c r="L31" s="256"/>
      <c r="M31" s="256"/>
      <c r="N31" s="256"/>
      <c r="O31" s="256"/>
      <c r="P31" s="256"/>
      <c r="Q31" s="256"/>
      <c r="R31" s="256"/>
      <c r="S31" s="256"/>
      <c r="T31" s="256"/>
      <c r="U31" s="256"/>
      <c r="V31" s="256"/>
      <c r="W31" s="256"/>
      <c r="X31" s="256"/>
      <c r="Y31" s="256"/>
      <c r="Z31" s="256"/>
    </row>
    <row r="32" spans="1:36">
      <c r="A32" s="232"/>
      <c r="B32" s="232"/>
      <c r="C32" s="237" t="s">
        <v>160</v>
      </c>
      <c r="D32" s="256">
        <f t="shared" ref="D32:Z32" si="2">D10/D$24</f>
        <v>3.4160283812695431E-2</v>
      </c>
      <c r="E32" s="256">
        <f t="shared" si="2"/>
        <v>3.5726149135051115E-2</v>
      </c>
      <c r="F32" s="256">
        <f t="shared" si="2"/>
        <v>3.5612212834682619E-2</v>
      </c>
      <c r="G32" s="256">
        <f t="shared" si="2"/>
        <v>4.0658079624859837E-2</v>
      </c>
      <c r="H32" s="256">
        <f t="shared" si="2"/>
        <v>2.9897280710580947E-2</v>
      </c>
      <c r="I32" s="256">
        <f t="shared" si="2"/>
        <v>2.9932341365431218E-2</v>
      </c>
      <c r="J32" s="256">
        <f t="shared" si="2"/>
        <v>3.103954036410073E-2</v>
      </c>
      <c r="K32" s="256">
        <f t="shared" si="2"/>
        <v>3.5304716240145549E-2</v>
      </c>
      <c r="L32" s="256">
        <f t="shared" si="2"/>
        <v>2.639773517915597E-2</v>
      </c>
      <c r="M32" s="256">
        <f t="shared" si="2"/>
        <v>2.720417479066467E-2</v>
      </c>
      <c r="N32" s="256">
        <f t="shared" si="2"/>
        <v>3.2369981552095008E-2</v>
      </c>
      <c r="O32" s="256">
        <f t="shared" si="2"/>
        <v>4.1595078509482762E-2</v>
      </c>
      <c r="P32" s="256">
        <f t="shared" si="2"/>
        <v>3.7849684698329278E-2</v>
      </c>
      <c r="Q32" s="256">
        <f t="shared" si="2"/>
        <v>3.7755211022308111E-2</v>
      </c>
      <c r="R32" s="256">
        <f t="shared" si="2"/>
        <v>3.6173999169407792E-2</v>
      </c>
      <c r="S32" s="256">
        <f t="shared" si="2"/>
        <v>3.5908630308822728E-2</v>
      </c>
      <c r="T32" s="256">
        <f t="shared" si="2"/>
        <v>4.1062576974831989E-2</v>
      </c>
      <c r="U32" s="256">
        <f t="shared" si="2"/>
        <v>4.1408603881412299E-2</v>
      </c>
      <c r="V32" s="256">
        <f t="shared" si="2"/>
        <v>4.3159710042242609E-2</v>
      </c>
      <c r="W32" s="256">
        <f t="shared" si="2"/>
        <v>4.1986277566686998E-2</v>
      </c>
      <c r="X32" s="256">
        <f t="shared" si="2"/>
        <v>4.3290118391490967E-2</v>
      </c>
      <c r="Y32" s="256">
        <f t="shared" si="2"/>
        <v>4.0803878572909867E-2</v>
      </c>
      <c r="Z32" s="256">
        <f t="shared" si="2"/>
        <v>2.9381064870343605E-2</v>
      </c>
    </row>
    <row r="33" spans="1:36">
      <c r="A33" s="232"/>
      <c r="B33" s="232"/>
      <c r="C33" s="238" t="s">
        <v>73</v>
      </c>
      <c r="D33" s="256"/>
      <c r="E33" s="256"/>
      <c r="F33" s="256"/>
      <c r="G33" s="256"/>
      <c r="H33" s="256"/>
      <c r="I33" s="256"/>
      <c r="J33" s="256"/>
      <c r="K33" s="256"/>
      <c r="L33" s="256"/>
      <c r="M33" s="256"/>
      <c r="N33" s="256"/>
      <c r="O33" s="256"/>
      <c r="P33" s="256"/>
      <c r="Q33" s="256"/>
      <c r="R33" s="256"/>
      <c r="S33" s="256"/>
      <c r="T33" s="256"/>
      <c r="U33" s="256"/>
      <c r="V33" s="256"/>
      <c r="W33" s="256"/>
      <c r="X33" s="256"/>
      <c r="Y33" s="256"/>
      <c r="Z33" s="256"/>
    </row>
    <row r="34" spans="1:36">
      <c r="A34" s="232"/>
      <c r="B34" s="232"/>
      <c r="C34" s="237" t="s">
        <v>161</v>
      </c>
      <c r="D34" s="256">
        <f t="shared" ref="D34:Z34" si="3">D12/D$24</f>
        <v>1.8877022620903051E-2</v>
      </c>
      <c r="E34" s="256">
        <f t="shared" si="3"/>
        <v>1.8969336414454252E-2</v>
      </c>
      <c r="F34" s="256">
        <f t="shared" si="3"/>
        <v>2.2145797372635393E-2</v>
      </c>
      <c r="G34" s="256">
        <f t="shared" si="3"/>
        <v>2.4502950639918294E-2</v>
      </c>
      <c r="H34" s="256">
        <f t="shared" si="3"/>
        <v>2.5967237790986752E-2</v>
      </c>
      <c r="I34" s="256">
        <f t="shared" si="3"/>
        <v>2.3792588151796273E-2</v>
      </c>
      <c r="J34" s="256">
        <f t="shared" si="3"/>
        <v>2.5825323192612239E-2</v>
      </c>
      <c r="K34" s="256">
        <f t="shared" si="3"/>
        <v>2.9253737275317972E-2</v>
      </c>
      <c r="L34" s="256">
        <f t="shared" si="3"/>
        <v>3.0829634098474886E-2</v>
      </c>
      <c r="M34" s="256">
        <f t="shared" si="3"/>
        <v>2.6658344109420591E-2</v>
      </c>
      <c r="N34" s="256">
        <f t="shared" si="3"/>
        <v>3.1905451784445489E-2</v>
      </c>
      <c r="O34" s="256">
        <f t="shared" si="3"/>
        <v>4.0974752723679703E-2</v>
      </c>
      <c r="P34" s="256">
        <f t="shared" si="3"/>
        <v>3.5972001963538627E-2</v>
      </c>
      <c r="Q34" s="256">
        <f t="shared" si="3"/>
        <v>3.432748032066852E-2</v>
      </c>
      <c r="R34" s="256">
        <f t="shared" si="3"/>
        <v>3.5837332944927296E-2</v>
      </c>
      <c r="S34" s="256">
        <f t="shared" si="3"/>
        <v>3.5223396622500833E-2</v>
      </c>
      <c r="T34" s="256">
        <f t="shared" si="3"/>
        <v>3.9212229207142887E-2</v>
      </c>
      <c r="U34" s="256">
        <f t="shared" si="3"/>
        <v>3.7764506245847027E-2</v>
      </c>
      <c r="V34" s="256">
        <f t="shared" si="3"/>
        <v>3.8296290505666734E-2</v>
      </c>
      <c r="W34" s="256">
        <f t="shared" si="3"/>
        <v>3.5237800974260818E-2</v>
      </c>
      <c r="X34" s="256">
        <f t="shared" si="3"/>
        <v>3.624644782953125E-2</v>
      </c>
      <c r="Y34" s="256">
        <f t="shared" si="3"/>
        <v>3.4454524297851653E-2</v>
      </c>
      <c r="Z34" s="256">
        <f t="shared" si="3"/>
        <v>2.3943121862949085E-2</v>
      </c>
    </row>
    <row r="35" spans="1:36">
      <c r="A35" s="232"/>
      <c r="B35" s="232" t="s">
        <v>74</v>
      </c>
      <c r="C35" s="238"/>
      <c r="D35" s="256"/>
      <c r="E35" s="256"/>
      <c r="F35" s="256"/>
      <c r="G35" s="256"/>
      <c r="H35" s="256"/>
      <c r="I35" s="256"/>
      <c r="J35" s="256"/>
      <c r="K35" s="256"/>
      <c r="L35" s="256"/>
      <c r="M35" s="256"/>
      <c r="N35" s="256"/>
      <c r="O35" s="256"/>
      <c r="P35" s="256"/>
      <c r="Q35" s="256"/>
      <c r="R35" s="256"/>
      <c r="S35" s="256"/>
      <c r="T35" s="256"/>
      <c r="U35" s="256"/>
      <c r="V35" s="256"/>
      <c r="W35" s="256"/>
      <c r="X35" s="256"/>
      <c r="Y35" s="256"/>
      <c r="Z35" s="256"/>
    </row>
    <row r="36" spans="1:36">
      <c r="A36" s="232"/>
      <c r="B36" s="237" t="s">
        <v>75</v>
      </c>
      <c r="C36" s="232"/>
      <c r="D36" s="256">
        <f t="shared" ref="D36:Z36" si="4">D14/D$24</f>
        <v>4.0769296038404547E-2</v>
      </c>
      <c r="E36" s="256">
        <f t="shared" si="4"/>
        <v>4.9795035831380938E-2</v>
      </c>
      <c r="F36" s="256">
        <f t="shared" si="4"/>
        <v>5.4418885238041975E-2</v>
      </c>
      <c r="G36" s="256">
        <f t="shared" si="4"/>
        <v>5.5363183007295709E-2</v>
      </c>
      <c r="H36" s="256">
        <f t="shared" si="4"/>
        <v>5.6776329249920099E-2</v>
      </c>
      <c r="I36" s="256">
        <f t="shared" si="4"/>
        <v>6.1792334487979175E-2</v>
      </c>
      <c r="J36" s="256">
        <f t="shared" si="4"/>
        <v>5.6317152187670222E-2</v>
      </c>
      <c r="K36" s="256">
        <f t="shared" si="4"/>
        <v>6.2725354590752083E-2</v>
      </c>
      <c r="L36" s="256">
        <f t="shared" si="4"/>
        <v>5.5928782975163863E-2</v>
      </c>
      <c r="M36" s="256">
        <f t="shared" si="4"/>
        <v>7.5984987844066001E-2</v>
      </c>
      <c r="N36" s="256">
        <f t="shared" si="4"/>
        <v>6.1287030530193139E-2</v>
      </c>
      <c r="O36" s="256">
        <f t="shared" si="4"/>
        <v>3.8017487538135344E-2</v>
      </c>
      <c r="P36" s="256">
        <f t="shared" si="4"/>
        <v>5.5039252155436202E-2</v>
      </c>
      <c r="Q36" s="256">
        <f t="shared" si="4"/>
        <v>5.6831580106395364E-2</v>
      </c>
      <c r="R36" s="256">
        <f t="shared" si="4"/>
        <v>5.7642167023149289E-2</v>
      </c>
      <c r="S36" s="256">
        <f t="shared" si="4"/>
        <v>5.7079767875705768E-2</v>
      </c>
      <c r="T36" s="256">
        <f t="shared" si="4"/>
        <v>6.0975933177836276E-2</v>
      </c>
      <c r="U36" s="256">
        <f t="shared" si="4"/>
        <v>5.5023744558065892E-2</v>
      </c>
      <c r="V36" s="256">
        <f t="shared" si="4"/>
        <v>5.2280485083418843E-2</v>
      </c>
      <c r="W36" s="256">
        <f t="shared" si="4"/>
        <v>5.865380376912159E-2</v>
      </c>
      <c r="X36" s="256">
        <f t="shared" si="4"/>
        <v>6.0314426581517804E-2</v>
      </c>
      <c r="Y36" s="256">
        <f t="shared" si="4"/>
        <v>5.1241764263538103E-2</v>
      </c>
      <c r="Z36" s="256">
        <f t="shared" si="4"/>
        <v>4.2813491705789512E-2</v>
      </c>
    </row>
    <row r="37" spans="1:36">
      <c r="A37" s="232"/>
      <c r="B37" s="238" t="s">
        <v>76</v>
      </c>
      <c r="C37" s="232"/>
      <c r="D37" s="256"/>
      <c r="E37" s="256"/>
      <c r="F37" s="256"/>
      <c r="G37" s="256"/>
      <c r="H37" s="256"/>
      <c r="I37" s="256"/>
      <c r="J37" s="256"/>
      <c r="K37" s="256"/>
      <c r="L37" s="256"/>
      <c r="M37" s="256"/>
      <c r="N37" s="256"/>
      <c r="O37" s="256"/>
      <c r="P37" s="256"/>
      <c r="Q37" s="256"/>
      <c r="R37" s="256"/>
      <c r="S37" s="256"/>
      <c r="T37" s="256"/>
      <c r="U37" s="256"/>
      <c r="V37" s="256"/>
      <c r="W37" s="256"/>
      <c r="X37" s="256"/>
      <c r="Y37" s="256"/>
      <c r="Z37" s="256"/>
    </row>
    <row r="38" spans="1:36" ht="13.5" thickBot="1">
      <c r="A38" s="239"/>
      <c r="B38" s="240" t="s">
        <v>77</v>
      </c>
      <c r="C38" s="239"/>
      <c r="D38" s="255">
        <f t="shared" ref="D38:Z38" si="5">D16/D$24</f>
        <v>5.5187151041959691E-3</v>
      </c>
      <c r="E38" s="255">
        <f t="shared" si="5"/>
        <v>5.5674327887913506E-3</v>
      </c>
      <c r="F38" s="255">
        <f t="shared" si="5"/>
        <v>5.4496775460268513E-3</v>
      </c>
      <c r="G38" s="255">
        <f t="shared" si="5"/>
        <v>1.086156873198223E-2</v>
      </c>
      <c r="H38" s="255">
        <f t="shared" si="5"/>
        <v>9.801495197306706E-3</v>
      </c>
      <c r="I38" s="255">
        <f t="shared" si="5"/>
        <v>1.118283273497552E-2</v>
      </c>
      <c r="J38" s="255">
        <f t="shared" si="5"/>
        <v>9.4692454881743129E-3</v>
      </c>
      <c r="K38" s="255">
        <f t="shared" si="5"/>
        <v>9.3343647514517805E-3</v>
      </c>
      <c r="L38" s="255">
        <f t="shared" si="5"/>
        <v>1.1794320339072389E-2</v>
      </c>
      <c r="M38" s="255">
        <f t="shared" si="5"/>
        <v>1.3895077598030062E-2</v>
      </c>
      <c r="N38" s="255">
        <f t="shared" si="5"/>
        <v>1.0194576990833886E-2</v>
      </c>
      <c r="O38" s="255">
        <f t="shared" si="5"/>
        <v>9.5023762175996309E-3</v>
      </c>
      <c r="P38" s="255">
        <f t="shared" si="5"/>
        <v>8.8844093496788061E-3</v>
      </c>
      <c r="Q38" s="255">
        <f t="shared" si="5"/>
        <v>8.1932492207449411E-3</v>
      </c>
      <c r="R38" s="255">
        <f t="shared" si="5"/>
        <v>7.8795189107448392E-3</v>
      </c>
      <c r="S38" s="255">
        <f t="shared" si="5"/>
        <v>7.8028173316799137E-3</v>
      </c>
      <c r="T38" s="255">
        <f t="shared" si="5"/>
        <v>7.5256234746416397E-3</v>
      </c>
      <c r="U38" s="255">
        <f t="shared" si="5"/>
        <v>1.2458229766366945E-2</v>
      </c>
      <c r="V38" s="255">
        <f t="shared" si="5"/>
        <v>1.2919034860895193E-2</v>
      </c>
      <c r="W38" s="255">
        <f t="shared" si="5"/>
        <v>1.4246291219775402E-2</v>
      </c>
      <c r="X38" s="255">
        <f t="shared" si="5"/>
        <v>1.2625042337315696E-2</v>
      </c>
      <c r="Y38" s="255">
        <f t="shared" si="5"/>
        <v>9.5975252470929303E-3</v>
      </c>
      <c r="Z38" s="255">
        <f t="shared" si="5"/>
        <v>7.3911261006360243E-3</v>
      </c>
    </row>
    <row r="39" spans="1:36">
      <c r="AJ39"/>
    </row>
    <row r="40" spans="1:36">
      <c r="D40" s="159"/>
      <c r="E40" s="159"/>
      <c r="F40" s="159"/>
      <c r="G40" s="159"/>
      <c r="H40" s="159"/>
      <c r="I40" s="159"/>
      <c r="J40" s="159"/>
      <c r="K40" s="159"/>
      <c r="L40" s="159"/>
      <c r="M40" s="159"/>
      <c r="N40" s="159"/>
      <c r="O40" s="159"/>
      <c r="P40" s="159"/>
      <c r="Q40" s="159"/>
      <c r="R40" s="159"/>
      <c r="S40" s="159"/>
      <c r="T40" s="159"/>
      <c r="U40" s="159"/>
      <c r="V40" s="159"/>
      <c r="W40" s="159"/>
      <c r="AI40"/>
      <c r="AJ40"/>
    </row>
    <row r="41" spans="1:36">
      <c r="D41" s="164"/>
      <c r="E41" s="164"/>
      <c r="F41" s="164"/>
      <c r="G41" s="164"/>
      <c r="H41" s="164"/>
      <c r="I41" s="164"/>
      <c r="J41" s="164"/>
      <c r="K41" s="164"/>
      <c r="L41" s="164"/>
      <c r="M41" s="164"/>
      <c r="N41" s="164"/>
      <c r="O41" s="164"/>
      <c r="P41" s="164"/>
      <c r="Q41" s="164"/>
      <c r="R41" s="164"/>
      <c r="S41" s="164"/>
      <c r="T41" s="164"/>
      <c r="U41" s="164"/>
      <c r="V41" s="164"/>
      <c r="W41" s="164"/>
      <c r="AJ41"/>
    </row>
    <row r="42" spans="1:36">
      <c r="D42" s="159"/>
      <c r="E42" s="160"/>
      <c r="F42" s="161"/>
      <c r="AJ42"/>
    </row>
    <row r="43" spans="1:36">
      <c r="D43" s="159"/>
      <c r="E43" s="160"/>
      <c r="F43" s="160"/>
    </row>
    <row r="44" spans="1:36">
      <c r="D44" s="159"/>
      <c r="E44" s="160"/>
      <c r="F44" s="160"/>
    </row>
    <row r="45" spans="1:36">
      <c r="D45" s="159"/>
      <c r="E45" s="160"/>
      <c r="F45" s="160"/>
    </row>
    <row r="46" spans="1:36">
      <c r="D46" s="159"/>
      <c r="E46" s="160"/>
      <c r="F46" s="160"/>
    </row>
    <row r="47" spans="1:36">
      <c r="D47" s="159"/>
      <c r="E47" s="160"/>
      <c r="F47" s="160"/>
    </row>
    <row r="48" spans="1:36">
      <c r="D48" s="159"/>
      <c r="E48" s="160"/>
      <c r="F48" s="160"/>
    </row>
    <row r="49" spans="4:6">
      <c r="D49" s="159"/>
      <c r="E49" s="160"/>
      <c r="F49" s="160"/>
    </row>
    <row r="50" spans="4:6">
      <c r="D50" s="159"/>
      <c r="E50" s="160"/>
      <c r="F50" s="160"/>
    </row>
    <row r="51" spans="4:6">
      <c r="D51" s="159"/>
      <c r="E51" s="160"/>
      <c r="F51" s="160"/>
    </row>
    <row r="52" spans="4:6">
      <c r="D52" s="159"/>
      <c r="E52" s="160"/>
      <c r="F52" s="160"/>
    </row>
    <row r="53" spans="4:6">
      <c r="D53" s="159"/>
      <c r="E53" s="160"/>
      <c r="F53" s="160"/>
    </row>
    <row r="54" spans="4:6">
      <c r="D54" s="159"/>
      <c r="E54" s="160"/>
      <c r="F54" s="160"/>
    </row>
    <row r="55" spans="4:6">
      <c r="D55" s="159"/>
      <c r="E55" s="160"/>
      <c r="F55" s="160"/>
    </row>
    <row r="56" spans="4:6">
      <c r="D56" s="159">
        <v>1581479250.871949</v>
      </c>
      <c r="E56" s="160">
        <v>100</v>
      </c>
      <c r="F56" s="160">
        <v>12.566600164316782</v>
      </c>
    </row>
    <row r="57" spans="4:6">
      <c r="D57" s="159">
        <v>1823427315.1072614</v>
      </c>
      <c r="E57" s="160">
        <v>100</v>
      </c>
      <c r="F57" s="160">
        <v>15.298845312192014</v>
      </c>
    </row>
    <row r="58" spans="4:6">
      <c r="D58" s="159">
        <v>2054897827.6525297</v>
      </c>
      <c r="E58" s="160">
        <v>100</v>
      </c>
      <c r="F58" s="160">
        <v>12.694254968515281</v>
      </c>
    </row>
    <row r="59" spans="4:6">
      <c r="D59" s="159">
        <v>2350941343.2847319</v>
      </c>
      <c r="E59" s="160">
        <v>100</v>
      </c>
      <c r="F59" s="160">
        <v>14.406726779715171</v>
      </c>
    </row>
    <row r="60" spans="4:6">
      <c r="D60" s="159">
        <v>2626559709.6333103</v>
      </c>
      <c r="E60" s="160">
        <v>100</v>
      </c>
      <c r="F60" s="160">
        <v>11.723744921831397</v>
      </c>
    </row>
    <row r="61" spans="4:6">
      <c r="D61" s="159">
        <v>3133704267.3649793</v>
      </c>
      <c r="E61" s="160">
        <v>100</v>
      </c>
      <c r="F61" s="160">
        <v>19.308320152465555</v>
      </c>
    </row>
    <row r="62" spans="4:6">
      <c r="D62" s="159">
        <v>3758773726.6198225</v>
      </c>
      <c r="E62" s="160">
        <v>100</v>
      </c>
      <c r="F62" s="160">
        <v>19.946663945428455</v>
      </c>
    </row>
    <row r="63" spans="4:6">
      <c r="D63" s="159">
        <v>4317786909.0028954</v>
      </c>
      <c r="E63" s="160">
        <v>100</v>
      </c>
      <c r="F63" s="160">
        <v>14.872222246955531</v>
      </c>
    </row>
    <row r="64" spans="4:6" ht="13.5" thickBot="1">
      <c r="D64" s="162">
        <v>5046883306.9324217</v>
      </c>
      <c r="E64" s="163">
        <v>100</v>
      </c>
      <c r="F64" s="163">
        <v>16.885881894942713</v>
      </c>
    </row>
  </sheetData>
  <pageMargins left="0.7" right="0.7" top="0.75" bottom="0.75" header="0.51180555555555496" footer="0.51180555555555496"/>
  <pageSetup paperSize="9" firstPageNumber="0" orientation="portrait" r:id="rId1"/>
</worksheet>
</file>

<file path=docProps/app.xml><?xml version="1.0" encoding="utf-8"?>
<Properties xmlns="http://schemas.openxmlformats.org/officeDocument/2006/extended-properties" xmlns:vt="http://schemas.openxmlformats.org/officeDocument/2006/docPropsVTypes">
  <Template/>
  <TotalTime>95</TotalTime>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HBS Inequality</vt:lpstr>
      <vt:lpstr>SILC Inequality</vt:lpstr>
      <vt:lpstr>Corr (GDP gr.-Ineq. Est.)HBS</vt:lpstr>
      <vt:lpstr>Corr (GDP gr.-Ineq. Est.)SILC</vt:lpstr>
      <vt:lpstr>Corr (GDP growth-Premium Est.)</vt:lpstr>
      <vt:lpstr>NIPA vs HBS vs SILC</vt:lpstr>
      <vt:lpstr>Minimum Wage vs Survey Data</vt:lpstr>
      <vt:lpstr>Distributional Composition</vt:lpstr>
      <vt:lpstr>Income by Source</vt:lpstr>
      <vt:lpstr>Number of Beneficiaris</vt:lpstr>
      <vt:lpstr>Means- vs Non-Means-Tested</vt:lpstr>
      <vt:lpstr>Update Notes</vt:lpstr>
      <vt:lpstr>'Distributional Composition'!Print_Area</vt:lpstr>
      <vt:lpstr>'Distributional Composition'!Print_Area_0</vt:lpstr>
    </vt:vector>
  </TitlesOfParts>
  <Company>Office for National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Macrory</dc:creator>
  <dc:description/>
  <cp:lastModifiedBy>Nazim Tamkoc</cp:lastModifiedBy>
  <cp:revision>6</cp:revision>
  <cp:lastPrinted>2017-12-19T15:05:43Z</cp:lastPrinted>
  <dcterms:created xsi:type="dcterms:W3CDTF">2008-07-08T14:40:33Z</dcterms:created>
  <dcterms:modified xsi:type="dcterms:W3CDTF">2024-07-07T01:57:11Z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Company">
    <vt:lpwstr>Office for National Statistics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